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48" windowWidth="15312" windowHeight="7200"/>
  </bookViews>
  <sheets>
    <sheet name="Sheet2" sheetId="2" r:id="rId1"/>
    <sheet name="Sheet3" sheetId="3" r:id="rId2"/>
  </sheets>
  <calcPr calcId="125725"/>
</workbook>
</file>

<file path=xl/calcChain.xml><?xml version="1.0" encoding="utf-8"?>
<calcChain xmlns="http://schemas.openxmlformats.org/spreadsheetml/2006/main">
  <c r="B53" i="2"/>
  <c r="B82"/>
  <c r="B78"/>
  <c r="B65"/>
  <c r="B77"/>
  <c r="B64"/>
  <c r="B81"/>
  <c r="B76"/>
  <c r="B63"/>
  <c r="B52"/>
  <c r="B80"/>
  <c r="B75"/>
  <c r="B62"/>
  <c r="B51"/>
  <c r="B44"/>
  <c r="B74"/>
  <c r="B61"/>
  <c r="B43"/>
  <c r="B36"/>
  <c r="B85"/>
  <c r="B73"/>
  <c r="B60"/>
  <c r="B50"/>
  <c r="B42"/>
  <c r="B59"/>
  <c r="B25"/>
  <c r="B22"/>
  <c r="B84"/>
  <c r="B72"/>
  <c r="B58"/>
  <c r="B49"/>
  <c r="B41"/>
  <c r="B35"/>
  <c r="B21"/>
  <c r="B16"/>
  <c r="B12"/>
  <c r="B83"/>
  <c r="B71"/>
  <c r="B57"/>
  <c r="B48"/>
  <c r="B40"/>
  <c r="B34"/>
  <c r="B29"/>
  <c r="B20"/>
  <c r="B15"/>
  <c r="B8"/>
  <c r="B79"/>
  <c r="B70"/>
  <c r="B56"/>
  <c r="B47"/>
  <c r="B39"/>
  <c r="B33"/>
  <c r="B19"/>
  <c r="B14"/>
  <c r="B7"/>
  <c r="B46"/>
  <c r="B32"/>
  <c r="B24"/>
  <c r="B18"/>
  <c r="B11"/>
  <c r="B31"/>
  <c r="B88"/>
  <c r="B87"/>
  <c r="B68"/>
  <c r="B67"/>
</calcChain>
</file>

<file path=xl/sharedStrings.xml><?xml version="1.0" encoding="utf-8"?>
<sst xmlns="http://schemas.openxmlformats.org/spreadsheetml/2006/main" count="344" uniqueCount="66">
  <si>
    <t>FOI REQUEST - AGR-2013-00060</t>
  </si>
  <si>
    <t>MINISTRY OF AGRICULTURE</t>
  </si>
  <si>
    <t>Payment Amount</t>
  </si>
  <si>
    <t>Payment Date</t>
  </si>
  <si>
    <t>CCCAL09034A</t>
  </si>
  <si>
    <t>CCL10013</t>
  </si>
  <si>
    <t>CCL10023</t>
  </si>
  <si>
    <t>CCL10024</t>
  </si>
  <si>
    <t>CCL10029</t>
  </si>
  <si>
    <t>CCL11008</t>
  </si>
  <si>
    <t>CCL11012</t>
  </si>
  <si>
    <t>PRA - Evaluation of watershed approach for identification of historical mine sites releasing contamination to the watershed</t>
  </si>
  <si>
    <t>CCL11019</t>
  </si>
  <si>
    <t>Mar 19, 2010</t>
  </si>
  <si>
    <t>CCCAL09032</t>
  </si>
  <si>
    <t>Apr 27, 2010</t>
  </si>
  <si>
    <t>May 26, 2010</t>
  </si>
  <si>
    <t>Jun 21, 2010</t>
  </si>
  <si>
    <t>Sep 20, 2010</t>
  </si>
  <si>
    <t>Nov 16, 2010</t>
  </si>
  <si>
    <t>Dec 17, 2010</t>
  </si>
  <si>
    <t>Jun 16, 2010</t>
  </si>
  <si>
    <t>Jul 19, 2010</t>
  </si>
  <si>
    <t>Mar 11, 2010</t>
  </si>
  <si>
    <t>May 20, 2010</t>
  </si>
  <si>
    <t>Jun 9, 2010</t>
  </si>
  <si>
    <t>Sep 16, 2010</t>
  </si>
  <si>
    <t>Feb 15, 2010</t>
  </si>
  <si>
    <t>Mar 9, 2010</t>
  </si>
  <si>
    <t>Apr 21, 2010</t>
  </si>
  <si>
    <t>Jun 10, 2010</t>
  </si>
  <si>
    <t>Aug 20, 2010</t>
  </si>
  <si>
    <t>Oct 18, 2010</t>
  </si>
  <si>
    <t>Nov 24, 2010</t>
  </si>
  <si>
    <t>Dec 6, 2010</t>
  </si>
  <si>
    <t>Mar 8, 2010</t>
  </si>
  <si>
    <t>Dec 13, 2010</t>
  </si>
  <si>
    <t>Jan 27, 2010</t>
  </si>
  <si>
    <t>Jun 11, 2010</t>
  </si>
  <si>
    <t>REMEDIAL PLANNING &amp; REGULATORY &amp; STAKEHOLDER LIAISON</t>
  </si>
  <si>
    <t>CCL10040</t>
  </si>
  <si>
    <t>Jul 26, 2010</t>
  </si>
  <si>
    <t>Aug 24, 2010</t>
  </si>
  <si>
    <t>Sep 17, 2010</t>
  </si>
  <si>
    <t>Nov 18, 2010</t>
  </si>
  <si>
    <t>Dec 15, 2010</t>
  </si>
  <si>
    <t>Jan 19, 2011</t>
  </si>
  <si>
    <t>Project Management &amp; long term Monitoring Maintenance for thde Cork-Province site</t>
  </si>
  <si>
    <t>Jul 20, 2010</t>
  </si>
  <si>
    <t>CCL11007</t>
  </si>
  <si>
    <t>Nov 15, 2010</t>
  </si>
  <si>
    <t>SNC-LAVALIN PAYMENTS from April 1, 2009 to June 7, 2013</t>
  </si>
  <si>
    <t>Purchase Order Number</t>
  </si>
  <si>
    <t>Description of Services</t>
  </si>
  <si>
    <t>Procurement Process</t>
  </si>
  <si>
    <t>CS12CCS-001</t>
  </si>
  <si>
    <t>Corporate Supply Arrangement</t>
  </si>
  <si>
    <t>Openly competed</t>
  </si>
  <si>
    <t>Phase 1 of Risk based Remediation Planning, incl Problem Fornulation, Sampling &amp; Analysis Plan</t>
  </si>
  <si>
    <t>Site Management Services former Bralorne Takla Mine site</t>
  </si>
  <si>
    <t>Supplement Detailed Site Investigation at Ymir Protection Mine Crusher &amp; Main Tailings Areas</t>
  </si>
  <si>
    <t>To provide overall Proj Mgmt &amp; Monitoring Maintenance for the Yankee Girl Tailings site</t>
  </si>
  <si>
    <t>Detailed Site Investigation, Risk Assessment &amp; Remedial Planning - Island Mountain &amp; Cariboo Gold Mine Wastes</t>
  </si>
  <si>
    <t>Project Management &amp; long term Monitoring Maintenance for the Yankee Girl Tailings Site</t>
  </si>
  <si>
    <t>DSI &amp; human health risk assessment for Howard Mine site</t>
  </si>
  <si>
    <t>Mowson Pond - Remediation of Mercury Contamination</t>
  </si>
</sst>
</file>

<file path=xl/styles.xml><?xml version="1.0" encoding="utf-8"?>
<styleSheet xmlns="http://schemas.openxmlformats.org/spreadsheetml/2006/main">
  <numFmts count="1">
    <numFmt numFmtId="164" formatCode="&quot;$&quot;#,##0.00"/>
  </numFmts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/>
    <xf numFmtId="0" fontId="0" fillId="0" borderId="0" xfId="0" applyAlignment="1">
      <alignment wrapText="1"/>
    </xf>
    <xf numFmtId="0" fontId="0" fillId="0" borderId="0" xfId="0" applyFill="1"/>
    <xf numFmtId="0" fontId="0" fillId="0" borderId="0" xfId="0" quotePrefix="1" applyFill="1"/>
    <xf numFmtId="164" fontId="0" fillId="0" borderId="0" xfId="0" applyNumberFormat="1" applyFill="1"/>
    <xf numFmtId="0" fontId="2" fillId="0" borderId="0" xfId="0" applyFont="1" applyAlignment="1"/>
    <xf numFmtId="0" fontId="0" fillId="0" borderId="0" xfId="0" applyAlignment="1"/>
    <xf numFmtId="0" fontId="1" fillId="0" borderId="1" xfId="0" applyFont="1" applyBorder="1" applyAlignment="1">
      <alignment horizontal="center" wrapText="1"/>
    </xf>
    <xf numFmtId="0" fontId="0" fillId="0" borderId="0" xfId="0" applyAlignment="1">
      <alignment horizontal="center"/>
    </xf>
    <xf numFmtId="164" fontId="0" fillId="0" borderId="0" xfId="0" applyNumberFormat="1" applyFill="1" applyAlignment="1">
      <alignment horizontal="center"/>
    </xf>
    <xf numFmtId="164" fontId="0" fillId="0" borderId="0" xfId="0" applyNumberFormat="1"/>
    <xf numFmtId="164" fontId="1" fillId="0" borderId="1" xfId="0" applyNumberFormat="1" applyFont="1" applyBorder="1" applyAlignment="1">
      <alignment horizontal="center" wrapText="1"/>
    </xf>
    <xf numFmtId="0" fontId="0" fillId="0" borderId="0" xfId="0" applyFill="1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89"/>
  <sheetViews>
    <sheetView tabSelected="1" workbookViewId="0">
      <selection activeCell="D12" sqref="D12"/>
    </sheetView>
  </sheetViews>
  <sheetFormatPr defaultRowHeight="14.4"/>
  <cols>
    <col min="1" max="1" width="14.109375" customWidth="1"/>
    <col min="2" max="2" width="16.33203125" style="11" customWidth="1"/>
    <col min="3" max="3" width="15.109375" style="9" customWidth="1"/>
    <col min="4" max="4" width="63" style="2" customWidth="1"/>
    <col min="5" max="5" width="29.44140625" customWidth="1"/>
  </cols>
  <sheetData>
    <row r="1" spans="1:5" ht="21">
      <c r="A1" s="6" t="s">
        <v>0</v>
      </c>
      <c r="B1" s="7"/>
      <c r="C1" s="7"/>
    </row>
    <row r="2" spans="1:5" ht="21">
      <c r="A2" s="1" t="s">
        <v>1</v>
      </c>
    </row>
    <row r="3" spans="1:5" ht="21">
      <c r="A3" s="1" t="s">
        <v>51</v>
      </c>
    </row>
    <row r="5" spans="1:5" s="2" customFormat="1" ht="31.5" customHeight="1">
      <c r="A5" s="8" t="s">
        <v>3</v>
      </c>
      <c r="B5" s="12" t="s">
        <v>2</v>
      </c>
      <c r="C5" s="8" t="s">
        <v>52</v>
      </c>
      <c r="D5" s="8" t="s">
        <v>53</v>
      </c>
      <c r="E5" s="8" t="s">
        <v>54</v>
      </c>
    </row>
    <row r="6" spans="1:5" s="3" customFormat="1" ht="28.8">
      <c r="A6" s="4" t="s">
        <v>37</v>
      </c>
      <c r="B6" s="5">
        <v>68595.7</v>
      </c>
      <c r="C6" s="10" t="s">
        <v>8</v>
      </c>
      <c r="D6" s="13" t="s">
        <v>62</v>
      </c>
      <c r="E6" s="3" t="s">
        <v>56</v>
      </c>
    </row>
    <row r="7" spans="1:5" s="3" customFormat="1" ht="28.8">
      <c r="A7" s="4" t="s">
        <v>27</v>
      </c>
      <c r="B7" s="5">
        <f>5396+1346.38</f>
        <v>6742.38</v>
      </c>
      <c r="C7" s="10" t="s">
        <v>6</v>
      </c>
      <c r="D7" s="13" t="s">
        <v>61</v>
      </c>
      <c r="E7" s="3" t="s">
        <v>56</v>
      </c>
    </row>
    <row r="8" spans="1:5" s="3" customFormat="1" ht="28.8">
      <c r="A8" s="4" t="s">
        <v>27</v>
      </c>
      <c r="B8" s="5">
        <f>4841.5+145.26</f>
        <v>4986.76</v>
      </c>
      <c r="C8" s="10" t="s">
        <v>7</v>
      </c>
      <c r="D8" s="13" t="s">
        <v>61</v>
      </c>
      <c r="E8" s="3" t="s">
        <v>56</v>
      </c>
    </row>
    <row r="9" spans="1:5" s="3" customFormat="1" ht="28.8">
      <c r="A9" s="4" t="s">
        <v>35</v>
      </c>
      <c r="B9" s="5">
        <v>3952.11</v>
      </c>
      <c r="C9" s="10" t="s">
        <v>7</v>
      </c>
      <c r="D9" s="13" t="s">
        <v>61</v>
      </c>
      <c r="E9" s="3" t="s">
        <v>56</v>
      </c>
    </row>
    <row r="10" spans="1:5" s="3" customFormat="1" ht="28.8">
      <c r="A10" s="4" t="s">
        <v>28</v>
      </c>
      <c r="B10" s="5">
        <v>3067.35</v>
      </c>
      <c r="C10" s="10" t="s">
        <v>6</v>
      </c>
      <c r="D10" s="13" t="s">
        <v>61</v>
      </c>
      <c r="E10" s="3" t="s">
        <v>56</v>
      </c>
    </row>
    <row r="11" spans="1:5" s="3" customFormat="1" ht="28.8">
      <c r="A11" s="4" t="s">
        <v>23</v>
      </c>
      <c r="B11" s="5">
        <f>12408+372.44</f>
        <v>12780.44</v>
      </c>
      <c r="C11" s="10" t="s">
        <v>5</v>
      </c>
      <c r="D11" s="13" t="s">
        <v>60</v>
      </c>
      <c r="E11" s="3" t="s">
        <v>56</v>
      </c>
    </row>
    <row r="12" spans="1:5" s="3" customFormat="1" ht="28.8">
      <c r="A12" s="4" t="s">
        <v>23</v>
      </c>
      <c r="B12" s="5">
        <f>34336+28119.78</f>
        <v>62455.78</v>
      </c>
      <c r="C12" s="10" t="s">
        <v>8</v>
      </c>
      <c r="D12" s="13" t="s">
        <v>62</v>
      </c>
      <c r="E12" s="3" t="s">
        <v>56</v>
      </c>
    </row>
    <row r="13" spans="1:5" s="3" customFormat="1" ht="28.8">
      <c r="A13" s="4" t="s">
        <v>13</v>
      </c>
      <c r="B13" s="5">
        <v>2707</v>
      </c>
      <c r="C13" s="10" t="s">
        <v>14</v>
      </c>
      <c r="D13" s="13" t="s">
        <v>58</v>
      </c>
      <c r="E13" s="3" t="s">
        <v>56</v>
      </c>
    </row>
    <row r="14" spans="1:5" s="3" customFormat="1" ht="28.8">
      <c r="A14" s="4" t="s">
        <v>29</v>
      </c>
      <c r="B14" s="5">
        <f>3512+306.21</f>
        <v>3818.21</v>
      </c>
      <c r="C14" s="10" t="s">
        <v>6</v>
      </c>
      <c r="D14" s="13" t="s">
        <v>61</v>
      </c>
      <c r="E14" s="3" t="s">
        <v>56</v>
      </c>
    </row>
    <row r="15" spans="1:5" s="3" customFormat="1" ht="28.8">
      <c r="A15" s="4" t="s">
        <v>29</v>
      </c>
      <c r="B15" s="5">
        <f>4247.5+127.43</f>
        <v>4374.93</v>
      </c>
      <c r="C15" s="10" t="s">
        <v>7</v>
      </c>
      <c r="D15" s="13" t="s">
        <v>61</v>
      </c>
      <c r="E15" s="3" t="s">
        <v>56</v>
      </c>
    </row>
    <row r="16" spans="1:5" s="3" customFormat="1" ht="28.8">
      <c r="A16" s="4" t="s">
        <v>29</v>
      </c>
      <c r="B16" s="5">
        <f>20988+47611.88</f>
        <v>68599.88</v>
      </c>
      <c r="C16" s="10" t="s">
        <v>8</v>
      </c>
      <c r="D16" s="13" t="s">
        <v>62</v>
      </c>
      <c r="E16" s="3" t="s">
        <v>56</v>
      </c>
    </row>
    <row r="17" spans="1:5" s="3" customFormat="1" ht="28.8">
      <c r="A17" s="4" t="s">
        <v>15</v>
      </c>
      <c r="B17" s="5">
        <v>992</v>
      </c>
      <c r="C17" s="10" t="s">
        <v>14</v>
      </c>
      <c r="D17" s="13" t="s">
        <v>58</v>
      </c>
      <c r="E17" s="3" t="s">
        <v>56</v>
      </c>
    </row>
    <row r="18" spans="1:5" s="3" customFormat="1" ht="28.8">
      <c r="A18" s="4" t="s">
        <v>24</v>
      </c>
      <c r="B18" s="5">
        <f>7022+2207.84</f>
        <v>9229.84</v>
      </c>
      <c r="C18" s="10" t="s">
        <v>5</v>
      </c>
      <c r="D18" s="13" t="s">
        <v>60</v>
      </c>
      <c r="E18" s="3" t="s">
        <v>56</v>
      </c>
    </row>
    <row r="19" spans="1:5" s="3" customFormat="1" ht="28.8">
      <c r="A19" s="4" t="s">
        <v>24</v>
      </c>
      <c r="B19" s="5">
        <f>10439+10252.17</f>
        <v>20691.169999999998</v>
      </c>
      <c r="C19" s="10" t="s">
        <v>6</v>
      </c>
      <c r="D19" s="13" t="s">
        <v>61</v>
      </c>
      <c r="E19" s="3" t="s">
        <v>56</v>
      </c>
    </row>
    <row r="20" spans="1:5" s="3" customFormat="1" ht="28.8">
      <c r="A20" s="4" t="s">
        <v>24</v>
      </c>
      <c r="B20" s="5">
        <f>9785+293.55</f>
        <v>10078.549999999999</v>
      </c>
      <c r="C20" s="10" t="s">
        <v>7</v>
      </c>
      <c r="D20" s="13" t="s">
        <v>61</v>
      </c>
      <c r="E20" s="3" t="s">
        <v>56</v>
      </c>
    </row>
    <row r="21" spans="1:5" s="3" customFormat="1" ht="28.8">
      <c r="A21" s="4" t="s">
        <v>24</v>
      </c>
      <c r="B21" s="5">
        <f>23605.5+70125.67</f>
        <v>93731.17</v>
      </c>
      <c r="C21" s="10" t="s">
        <v>8</v>
      </c>
      <c r="D21" s="13" t="s">
        <v>62</v>
      </c>
      <c r="E21" s="3" t="s">
        <v>56</v>
      </c>
    </row>
    <row r="22" spans="1:5" s="3" customFormat="1">
      <c r="A22" s="4" t="s">
        <v>24</v>
      </c>
      <c r="B22" s="5">
        <f>11340.5+3311.51</f>
        <v>14652.01</v>
      </c>
      <c r="C22" s="10" t="s">
        <v>40</v>
      </c>
      <c r="D22" s="2" t="s">
        <v>39</v>
      </c>
      <c r="E22" s="3" t="s">
        <v>57</v>
      </c>
    </row>
    <row r="23" spans="1:5" s="3" customFormat="1" ht="28.8">
      <c r="A23" s="4" t="s">
        <v>16</v>
      </c>
      <c r="B23" s="5">
        <v>6653.06</v>
      </c>
      <c r="C23" s="10" t="s">
        <v>14</v>
      </c>
      <c r="D23" s="13" t="s">
        <v>58</v>
      </c>
      <c r="E23" s="3" t="s">
        <v>56</v>
      </c>
    </row>
    <row r="24" spans="1:5" s="3" customFormat="1" ht="28.8">
      <c r="A24" s="4" t="s">
        <v>25</v>
      </c>
      <c r="B24" s="5">
        <f>3704+575.72</f>
        <v>4279.72</v>
      </c>
      <c r="C24" s="10" t="s">
        <v>5</v>
      </c>
      <c r="D24" s="13" t="s">
        <v>60</v>
      </c>
      <c r="E24" s="3" t="s">
        <v>56</v>
      </c>
    </row>
    <row r="25" spans="1:5" s="3" customFormat="1">
      <c r="A25" s="4" t="s">
        <v>25</v>
      </c>
      <c r="B25" s="5">
        <f>3055+4938.5</f>
        <v>7993.5</v>
      </c>
      <c r="C25" s="10" t="s">
        <v>40</v>
      </c>
      <c r="D25" s="2" t="s">
        <v>39</v>
      </c>
      <c r="E25" s="3" t="s">
        <v>57</v>
      </c>
    </row>
    <row r="26" spans="1:5" s="3" customFormat="1" ht="28.8">
      <c r="A26" s="4" t="s">
        <v>30</v>
      </c>
      <c r="B26" s="5">
        <v>9764.86</v>
      </c>
      <c r="C26" s="10" t="s">
        <v>6</v>
      </c>
      <c r="D26" s="13" t="s">
        <v>61</v>
      </c>
      <c r="E26" s="3" t="s">
        <v>56</v>
      </c>
    </row>
    <row r="27" spans="1:5" s="3" customFormat="1" ht="28.8">
      <c r="A27" s="4" t="s">
        <v>38</v>
      </c>
      <c r="B27" s="5">
        <v>25441.39</v>
      </c>
      <c r="C27" s="10" t="s">
        <v>8</v>
      </c>
      <c r="D27" s="13" t="s">
        <v>62</v>
      </c>
      <c r="E27" s="3" t="s">
        <v>56</v>
      </c>
    </row>
    <row r="28" spans="1:5" s="3" customFormat="1">
      <c r="A28" s="4" t="s">
        <v>21</v>
      </c>
      <c r="B28" s="5">
        <v>924.5</v>
      </c>
      <c r="C28" s="10" t="s">
        <v>4</v>
      </c>
      <c r="D28" s="13" t="s">
        <v>59</v>
      </c>
      <c r="E28" s="3" t="s">
        <v>56</v>
      </c>
    </row>
    <row r="29" spans="1:5" s="3" customFormat="1" ht="28.8">
      <c r="A29" s="4" t="s">
        <v>21</v>
      </c>
      <c r="B29" s="5">
        <f>6347.5+402.53</f>
        <v>6750.03</v>
      </c>
      <c r="C29" s="10" t="s">
        <v>7</v>
      </c>
      <c r="D29" s="13" t="s">
        <v>61</v>
      </c>
      <c r="E29" s="3" t="s">
        <v>56</v>
      </c>
    </row>
    <row r="30" spans="1:5" s="3" customFormat="1" ht="28.8">
      <c r="A30" s="4" t="s">
        <v>17</v>
      </c>
      <c r="B30" s="5">
        <v>5849.5</v>
      </c>
      <c r="C30" s="10" t="s">
        <v>14</v>
      </c>
      <c r="D30" s="13" t="s">
        <v>58</v>
      </c>
      <c r="E30" s="3" t="s">
        <v>56</v>
      </c>
    </row>
    <row r="31" spans="1:5" s="3" customFormat="1">
      <c r="A31" s="4" t="s">
        <v>22</v>
      </c>
      <c r="B31" s="5">
        <f>1212.5+36.38</f>
        <v>1248.8800000000001</v>
      </c>
      <c r="C31" s="10" t="s">
        <v>4</v>
      </c>
      <c r="D31" s="13" t="s">
        <v>59</v>
      </c>
      <c r="E31" s="3" t="s">
        <v>56</v>
      </c>
    </row>
    <row r="32" spans="1:5" s="3" customFormat="1" ht="28.8">
      <c r="A32" s="4" t="s">
        <v>22</v>
      </c>
      <c r="B32" s="5">
        <f>3879.5+116.39</f>
        <v>3995.89</v>
      </c>
      <c r="C32" s="10" t="s">
        <v>5</v>
      </c>
      <c r="D32" s="13" t="s">
        <v>60</v>
      </c>
      <c r="E32" s="3" t="s">
        <v>56</v>
      </c>
    </row>
    <row r="33" spans="1:5" s="3" customFormat="1" ht="28.8">
      <c r="A33" s="4" t="s">
        <v>22</v>
      </c>
      <c r="B33" s="5">
        <f>6802+14596.15</f>
        <v>21398.15</v>
      </c>
      <c r="C33" s="10" t="s">
        <v>6</v>
      </c>
      <c r="D33" s="13" t="s">
        <v>61</v>
      </c>
      <c r="E33" s="3" t="s">
        <v>56</v>
      </c>
    </row>
    <row r="34" spans="1:5" s="3" customFormat="1" ht="28.8">
      <c r="A34" s="4" t="s">
        <v>22</v>
      </c>
      <c r="B34" s="5">
        <f>796+2183.88</f>
        <v>2979.88</v>
      </c>
      <c r="C34" s="10" t="s">
        <v>7</v>
      </c>
      <c r="D34" s="13" t="s">
        <v>61</v>
      </c>
      <c r="E34" s="3" t="s">
        <v>56</v>
      </c>
    </row>
    <row r="35" spans="1:5" s="3" customFormat="1" ht="28.8">
      <c r="A35" s="4" t="s">
        <v>22</v>
      </c>
      <c r="B35" s="5">
        <f>29923.5+58427.04</f>
        <v>88350.540000000008</v>
      </c>
      <c r="C35" s="10" t="s">
        <v>8</v>
      </c>
      <c r="D35" s="13" t="s">
        <v>62</v>
      </c>
      <c r="E35" s="3" t="s">
        <v>56</v>
      </c>
    </row>
    <row r="36" spans="1:5" s="3" customFormat="1" ht="28.8">
      <c r="A36" s="4" t="s">
        <v>22</v>
      </c>
      <c r="B36" s="5">
        <f>4262.9+2690.95</f>
        <v>6953.8499999999995</v>
      </c>
      <c r="C36" s="10" t="s">
        <v>9</v>
      </c>
      <c r="D36" s="13" t="s">
        <v>63</v>
      </c>
      <c r="E36" s="3" t="s">
        <v>56</v>
      </c>
    </row>
    <row r="37" spans="1:5" s="3" customFormat="1" ht="28.8">
      <c r="A37" s="4" t="s">
        <v>48</v>
      </c>
      <c r="B37" s="5">
        <v>16197.17</v>
      </c>
      <c r="C37" s="10" t="s">
        <v>49</v>
      </c>
      <c r="D37" s="2" t="s">
        <v>47</v>
      </c>
      <c r="E37" s="3" t="s">
        <v>56</v>
      </c>
    </row>
    <row r="38" spans="1:5" s="3" customFormat="1">
      <c r="A38" s="4" t="s">
        <v>41</v>
      </c>
      <c r="B38" s="5">
        <v>8186.02</v>
      </c>
      <c r="C38" s="10" t="s">
        <v>40</v>
      </c>
      <c r="D38" s="2" t="s">
        <v>39</v>
      </c>
      <c r="E38" s="3" t="s">
        <v>57</v>
      </c>
    </row>
    <row r="39" spans="1:5" s="3" customFormat="1" ht="28.8">
      <c r="A39" s="4" t="s">
        <v>31</v>
      </c>
      <c r="B39" s="5">
        <f>2583+919.77</f>
        <v>3502.77</v>
      </c>
      <c r="C39" s="10" t="s">
        <v>6</v>
      </c>
      <c r="D39" s="13" t="s">
        <v>61</v>
      </c>
      <c r="E39" s="3" t="s">
        <v>56</v>
      </c>
    </row>
    <row r="40" spans="1:5" s="3" customFormat="1" ht="28.8">
      <c r="A40" s="4" t="s">
        <v>31</v>
      </c>
      <c r="B40" s="5">
        <f>8855+265.65</f>
        <v>9120.65</v>
      </c>
      <c r="C40" s="10" t="s">
        <v>7</v>
      </c>
      <c r="D40" s="13" t="s">
        <v>61</v>
      </c>
      <c r="E40" s="3" t="s">
        <v>56</v>
      </c>
    </row>
    <row r="41" spans="1:5" s="3" customFormat="1" ht="28.8">
      <c r="A41" s="4" t="s">
        <v>31</v>
      </c>
      <c r="B41" s="5">
        <f>3088.5+213.41</f>
        <v>3301.91</v>
      </c>
      <c r="C41" s="10" t="s">
        <v>8</v>
      </c>
      <c r="D41" s="13" t="s">
        <v>62</v>
      </c>
      <c r="E41" s="3" t="s">
        <v>56</v>
      </c>
    </row>
    <row r="42" spans="1:5" s="3" customFormat="1" ht="28.8">
      <c r="A42" s="4" t="s">
        <v>31</v>
      </c>
      <c r="B42" s="5">
        <f>2057.5+3688.86</f>
        <v>5746.3600000000006</v>
      </c>
      <c r="C42" s="10" t="s">
        <v>49</v>
      </c>
      <c r="D42" s="2" t="s">
        <v>47</v>
      </c>
      <c r="E42" s="3" t="s">
        <v>56</v>
      </c>
    </row>
    <row r="43" spans="1:5" s="3" customFormat="1" ht="28.8">
      <c r="A43" s="4" t="s">
        <v>31</v>
      </c>
      <c r="B43" s="5">
        <f>6498.1+7744.54</f>
        <v>14242.64</v>
      </c>
      <c r="C43" s="10" t="s">
        <v>9</v>
      </c>
      <c r="D43" s="13" t="s">
        <v>63</v>
      </c>
      <c r="E43" s="3" t="s">
        <v>56</v>
      </c>
    </row>
    <row r="44" spans="1:5" s="3" customFormat="1">
      <c r="A44" s="4" t="s">
        <v>31</v>
      </c>
      <c r="B44" s="5">
        <f>16248.7+2482.96</f>
        <v>18731.66</v>
      </c>
      <c r="C44" s="10" t="s">
        <v>10</v>
      </c>
      <c r="D44" s="13" t="s">
        <v>64</v>
      </c>
      <c r="E44" s="3" t="s">
        <v>56</v>
      </c>
    </row>
    <row r="45" spans="1:5" s="3" customFormat="1">
      <c r="A45" s="4" t="s">
        <v>42</v>
      </c>
      <c r="B45" s="5">
        <v>10935.36</v>
      </c>
      <c r="C45" s="10" t="s">
        <v>40</v>
      </c>
      <c r="D45" s="2" t="s">
        <v>39</v>
      </c>
      <c r="E45" s="3" t="s">
        <v>57</v>
      </c>
    </row>
    <row r="46" spans="1:5" s="3" customFormat="1" ht="28.8">
      <c r="A46" s="4" t="s">
        <v>26</v>
      </c>
      <c r="B46" s="5">
        <f>702.5+21.08</f>
        <v>723.58</v>
      </c>
      <c r="C46" s="10" t="s">
        <v>5</v>
      </c>
      <c r="D46" s="13" t="s">
        <v>60</v>
      </c>
      <c r="E46" s="3" t="s">
        <v>56</v>
      </c>
    </row>
    <row r="47" spans="1:5" s="3" customFormat="1" ht="28.8">
      <c r="A47" s="4" t="s">
        <v>26</v>
      </c>
      <c r="B47" s="5">
        <f>667.5+51.56</f>
        <v>719.06</v>
      </c>
      <c r="C47" s="10" t="s">
        <v>6</v>
      </c>
      <c r="D47" s="13" t="s">
        <v>61</v>
      </c>
      <c r="E47" s="3" t="s">
        <v>56</v>
      </c>
    </row>
    <row r="48" spans="1:5" s="3" customFormat="1" ht="28.8">
      <c r="A48" s="4" t="s">
        <v>26</v>
      </c>
      <c r="B48" s="5">
        <f>6533.5+247.09</f>
        <v>6780.59</v>
      </c>
      <c r="C48" s="10" t="s">
        <v>7</v>
      </c>
      <c r="D48" s="13" t="s">
        <v>61</v>
      </c>
      <c r="E48" s="3" t="s">
        <v>56</v>
      </c>
    </row>
    <row r="49" spans="1:5" s="3" customFormat="1" ht="28.8">
      <c r="A49" s="4" t="s">
        <v>26</v>
      </c>
      <c r="B49" s="5">
        <f>356.5+460.7</f>
        <v>817.2</v>
      </c>
      <c r="C49" s="10" t="s">
        <v>8</v>
      </c>
      <c r="D49" s="13" t="s">
        <v>62</v>
      </c>
      <c r="E49" s="3" t="s">
        <v>56</v>
      </c>
    </row>
    <row r="50" spans="1:5" s="3" customFormat="1" ht="28.8">
      <c r="A50" s="4" t="s">
        <v>26</v>
      </c>
      <c r="B50" s="5">
        <f>2959.1+4286.65</f>
        <v>7245.75</v>
      </c>
      <c r="C50" s="10" t="s">
        <v>49</v>
      </c>
      <c r="D50" s="2" t="s">
        <v>47</v>
      </c>
      <c r="E50" s="3" t="s">
        <v>56</v>
      </c>
    </row>
    <row r="51" spans="1:5" s="3" customFormat="1">
      <c r="A51" s="4" t="s">
        <v>26</v>
      </c>
      <c r="B51" s="5">
        <f>14350.4+2155.81</f>
        <v>16506.21</v>
      </c>
      <c r="C51" s="10" t="s">
        <v>10</v>
      </c>
      <c r="D51" s="13" t="s">
        <v>64</v>
      </c>
      <c r="E51" s="3" t="s">
        <v>56</v>
      </c>
    </row>
    <row r="52" spans="1:5" s="3" customFormat="1" ht="28.8">
      <c r="A52" s="4" t="s">
        <v>26</v>
      </c>
      <c r="B52" s="5">
        <f>9193.7+275.81</f>
        <v>9469.51</v>
      </c>
      <c r="C52" s="10" t="s">
        <v>12</v>
      </c>
      <c r="D52" s="13" t="s">
        <v>11</v>
      </c>
      <c r="E52" s="3" t="s">
        <v>56</v>
      </c>
    </row>
    <row r="53" spans="1:5" s="3" customFormat="1">
      <c r="A53" s="4" t="s">
        <v>26</v>
      </c>
      <c r="B53" s="5">
        <f>479.6+14.39+1433.6+43.01</f>
        <v>1970.6</v>
      </c>
      <c r="C53" s="10" t="s">
        <v>55</v>
      </c>
      <c r="D53" s="2" t="s">
        <v>65</v>
      </c>
      <c r="E53" s="3" t="s">
        <v>56</v>
      </c>
    </row>
    <row r="54" spans="1:5" s="3" customFormat="1">
      <c r="A54" s="4" t="s">
        <v>43</v>
      </c>
      <c r="B54" s="5">
        <v>15067.03</v>
      </c>
      <c r="C54" s="10" t="s">
        <v>40</v>
      </c>
      <c r="D54" s="2" t="s">
        <v>39</v>
      </c>
      <c r="E54" s="3" t="s">
        <v>57</v>
      </c>
    </row>
    <row r="55" spans="1:5" s="3" customFormat="1" ht="28.8">
      <c r="A55" s="4" t="s">
        <v>18</v>
      </c>
      <c r="B55" s="5">
        <v>6652.44</v>
      </c>
      <c r="C55" s="10" t="s">
        <v>14</v>
      </c>
      <c r="D55" s="13" t="s">
        <v>58</v>
      </c>
      <c r="E55" s="3" t="s">
        <v>56</v>
      </c>
    </row>
    <row r="56" spans="1:5" s="3" customFormat="1" ht="28.8">
      <c r="A56" s="4" t="s">
        <v>32</v>
      </c>
      <c r="B56" s="5">
        <f>1041.5+361.25</f>
        <v>1402.75</v>
      </c>
      <c r="C56" s="10" t="s">
        <v>6</v>
      </c>
      <c r="D56" s="13" t="s">
        <v>61</v>
      </c>
      <c r="E56" s="3" t="s">
        <v>56</v>
      </c>
    </row>
    <row r="57" spans="1:5" s="3" customFormat="1" ht="28.8">
      <c r="A57" s="4" t="s">
        <v>32</v>
      </c>
      <c r="B57" s="5">
        <f>3720+111.6</f>
        <v>3831.6</v>
      </c>
      <c r="C57" s="10" t="s">
        <v>7</v>
      </c>
      <c r="D57" s="13" t="s">
        <v>61</v>
      </c>
      <c r="E57" s="3" t="s">
        <v>56</v>
      </c>
    </row>
    <row r="58" spans="1:5" s="3" customFormat="1" ht="28.8">
      <c r="A58" s="4" t="s">
        <v>32</v>
      </c>
      <c r="B58" s="5">
        <f>4229+250.87</f>
        <v>4479.87</v>
      </c>
      <c r="C58" s="10" t="s">
        <v>8</v>
      </c>
      <c r="D58" s="13" t="s">
        <v>62</v>
      </c>
      <c r="E58" s="3" t="s">
        <v>56</v>
      </c>
    </row>
    <row r="59" spans="1:5" s="3" customFormat="1">
      <c r="A59" s="4" t="s">
        <v>32</v>
      </c>
      <c r="B59" s="5">
        <f>2092.5+466.69</f>
        <v>2559.19</v>
      </c>
      <c r="C59" s="10" t="s">
        <v>40</v>
      </c>
      <c r="D59" s="2" t="s">
        <v>39</v>
      </c>
      <c r="E59" s="3" t="s">
        <v>57</v>
      </c>
    </row>
    <row r="60" spans="1:5" s="3" customFormat="1" ht="28.8">
      <c r="A60" s="4" t="s">
        <v>32</v>
      </c>
      <c r="B60" s="5">
        <f>7572.2+5397.79</f>
        <v>12969.99</v>
      </c>
      <c r="C60" s="10" t="s">
        <v>49</v>
      </c>
      <c r="D60" s="2" t="s">
        <v>47</v>
      </c>
      <c r="E60" s="3" t="s">
        <v>56</v>
      </c>
    </row>
    <row r="61" spans="1:5" s="3" customFormat="1" ht="28.8">
      <c r="A61" s="4" t="s">
        <v>32</v>
      </c>
      <c r="B61" s="5">
        <f>4690.2+4344.13</f>
        <v>9034.33</v>
      </c>
      <c r="C61" s="10" t="s">
        <v>9</v>
      </c>
      <c r="D61" s="13" t="s">
        <v>63</v>
      </c>
      <c r="E61" s="3" t="s">
        <v>56</v>
      </c>
    </row>
    <row r="62" spans="1:5" s="3" customFormat="1">
      <c r="A62" s="4" t="s">
        <v>32</v>
      </c>
      <c r="B62" s="5">
        <f>2226.7+37552.28</f>
        <v>39778.979999999996</v>
      </c>
      <c r="C62" s="10" t="s">
        <v>10</v>
      </c>
      <c r="D62" s="13" t="s">
        <v>64</v>
      </c>
      <c r="E62" s="3" t="s">
        <v>56</v>
      </c>
    </row>
    <row r="63" spans="1:5" s="3" customFormat="1" ht="28.8">
      <c r="A63" s="4" t="s">
        <v>32</v>
      </c>
      <c r="B63" s="5">
        <f>14440.1+1030.59</f>
        <v>15470.69</v>
      </c>
      <c r="C63" s="10" t="s">
        <v>12</v>
      </c>
      <c r="D63" s="13" t="s">
        <v>11</v>
      </c>
      <c r="E63" s="3" t="s">
        <v>56</v>
      </c>
    </row>
    <row r="64" spans="1:5" s="3" customFormat="1">
      <c r="A64" s="4" t="s">
        <v>32</v>
      </c>
      <c r="B64" s="5">
        <f>3412.2+827.13</f>
        <v>4239.33</v>
      </c>
      <c r="C64" s="10" t="s">
        <v>55</v>
      </c>
      <c r="D64" s="2" t="s">
        <v>65</v>
      </c>
      <c r="E64" s="3" t="s">
        <v>56</v>
      </c>
    </row>
    <row r="65" spans="1:5" s="3" customFormat="1">
      <c r="A65" s="4" t="s">
        <v>32</v>
      </c>
      <c r="B65" s="5">
        <f>4877.7+379.66</f>
        <v>5257.36</v>
      </c>
      <c r="C65" s="10" t="s">
        <v>55</v>
      </c>
      <c r="D65" s="2" t="s">
        <v>65</v>
      </c>
      <c r="E65" s="3" t="s">
        <v>56</v>
      </c>
    </row>
    <row r="66" spans="1:5" s="3" customFormat="1" ht="28.8">
      <c r="A66" s="4" t="s">
        <v>50</v>
      </c>
      <c r="B66" s="5">
        <v>20810.09</v>
      </c>
      <c r="C66" s="10" t="s">
        <v>9</v>
      </c>
      <c r="D66" s="13" t="s">
        <v>63</v>
      </c>
      <c r="E66" s="3" t="s">
        <v>56</v>
      </c>
    </row>
    <row r="67" spans="1:5" s="3" customFormat="1" ht="28.8">
      <c r="A67" s="4" t="s">
        <v>19</v>
      </c>
      <c r="B67" s="5">
        <f>1900.5+7532.02</f>
        <v>9432.52</v>
      </c>
      <c r="C67" s="10" t="s">
        <v>14</v>
      </c>
      <c r="D67" s="13" t="s">
        <v>58</v>
      </c>
      <c r="E67" s="3" t="s">
        <v>56</v>
      </c>
    </row>
    <row r="68" spans="1:5" s="3" customFormat="1" ht="28.8">
      <c r="A68" s="4" t="s">
        <v>19</v>
      </c>
      <c r="B68" s="5">
        <f>6771+3080</f>
        <v>9851</v>
      </c>
      <c r="C68" s="10" t="s">
        <v>14</v>
      </c>
      <c r="D68" s="13" t="s">
        <v>58</v>
      </c>
      <c r="E68" s="3" t="s">
        <v>56</v>
      </c>
    </row>
    <row r="69" spans="1:5" s="3" customFormat="1">
      <c r="A69" s="4" t="s">
        <v>44</v>
      </c>
      <c r="B69" s="5">
        <v>7563.41</v>
      </c>
      <c r="C69" s="10" t="s">
        <v>40</v>
      </c>
      <c r="D69" s="2" t="s">
        <v>39</v>
      </c>
      <c r="E69" s="3" t="s">
        <v>57</v>
      </c>
    </row>
    <row r="70" spans="1:5" s="3" customFormat="1" ht="28.8">
      <c r="A70" s="4" t="s">
        <v>33</v>
      </c>
      <c r="B70" s="5">
        <f>1258+247.74</f>
        <v>1505.74</v>
      </c>
      <c r="C70" s="10" t="s">
        <v>6</v>
      </c>
      <c r="D70" s="13" t="s">
        <v>61</v>
      </c>
      <c r="E70" s="3" t="s">
        <v>56</v>
      </c>
    </row>
    <row r="71" spans="1:5" s="3" customFormat="1" ht="28.8">
      <c r="A71" s="4" t="s">
        <v>33</v>
      </c>
      <c r="B71" s="5">
        <f>4584+137.52</f>
        <v>4721.5200000000004</v>
      </c>
      <c r="C71" s="10" t="s">
        <v>7</v>
      </c>
      <c r="D71" s="13" t="s">
        <v>61</v>
      </c>
      <c r="E71" s="3" t="s">
        <v>56</v>
      </c>
    </row>
    <row r="72" spans="1:5" s="3" customFormat="1" ht="28.8">
      <c r="A72" s="4" t="s">
        <v>33</v>
      </c>
      <c r="B72" s="5">
        <f>21001+2980.56</f>
        <v>23981.56</v>
      </c>
      <c r="C72" s="10" t="s">
        <v>8</v>
      </c>
      <c r="D72" s="13" t="s">
        <v>62</v>
      </c>
      <c r="E72" s="3" t="s">
        <v>56</v>
      </c>
    </row>
    <row r="73" spans="1:5" s="3" customFormat="1" ht="28.8">
      <c r="A73" s="4" t="s">
        <v>33</v>
      </c>
      <c r="B73" s="5">
        <f>7178.2+10058.05</f>
        <v>17236.25</v>
      </c>
      <c r="C73" s="10" t="s">
        <v>49</v>
      </c>
      <c r="D73" s="2" t="s">
        <v>47</v>
      </c>
      <c r="E73" s="3" t="s">
        <v>56</v>
      </c>
    </row>
    <row r="74" spans="1:5" s="3" customFormat="1" ht="28.8">
      <c r="A74" s="4" t="s">
        <v>33</v>
      </c>
      <c r="B74" s="5">
        <f>2318.5+10150.1</f>
        <v>12468.6</v>
      </c>
      <c r="C74" s="10" t="s">
        <v>9</v>
      </c>
      <c r="D74" s="13" t="s">
        <v>63</v>
      </c>
      <c r="E74" s="3" t="s">
        <v>56</v>
      </c>
    </row>
    <row r="75" spans="1:5" s="3" customFormat="1">
      <c r="A75" s="4" t="s">
        <v>33</v>
      </c>
      <c r="B75" s="5">
        <f>15537.2+14053.65</f>
        <v>29590.85</v>
      </c>
      <c r="C75" s="10" t="s">
        <v>10</v>
      </c>
      <c r="D75" s="13" t="s">
        <v>64</v>
      </c>
      <c r="E75" s="3" t="s">
        <v>56</v>
      </c>
    </row>
    <row r="76" spans="1:5" s="3" customFormat="1" ht="28.8">
      <c r="A76" s="4" t="s">
        <v>33</v>
      </c>
      <c r="B76" s="5">
        <f>4018+8598.28</f>
        <v>12616.28</v>
      </c>
      <c r="C76" s="10" t="s">
        <v>12</v>
      </c>
      <c r="D76" s="13" t="s">
        <v>11</v>
      </c>
      <c r="E76" s="3" t="s">
        <v>56</v>
      </c>
    </row>
    <row r="77" spans="1:5" s="3" customFormat="1">
      <c r="A77" s="4" t="s">
        <v>33</v>
      </c>
      <c r="B77" s="5">
        <f>323.2+2185.4</f>
        <v>2508.6</v>
      </c>
      <c r="C77" s="10" t="s">
        <v>55</v>
      </c>
      <c r="D77" s="2" t="s">
        <v>65</v>
      </c>
      <c r="E77" s="3" t="s">
        <v>56</v>
      </c>
    </row>
    <row r="78" spans="1:5" s="3" customFormat="1">
      <c r="A78" s="4" t="s">
        <v>33</v>
      </c>
      <c r="B78" s="5">
        <f>1084.9+5728.32</f>
        <v>6813.2199999999993</v>
      </c>
      <c r="C78" s="10" t="s">
        <v>55</v>
      </c>
      <c r="D78" s="2" t="s">
        <v>65</v>
      </c>
      <c r="E78" s="3" t="s">
        <v>56</v>
      </c>
    </row>
    <row r="79" spans="1:5" s="3" customFormat="1" ht="28.8">
      <c r="A79" s="4" t="s">
        <v>34</v>
      </c>
      <c r="B79" s="5">
        <f>1498+44.94</f>
        <v>1542.94</v>
      </c>
      <c r="C79" s="10" t="s">
        <v>6</v>
      </c>
      <c r="D79" s="13" t="s">
        <v>61</v>
      </c>
      <c r="E79" s="3" t="s">
        <v>56</v>
      </c>
    </row>
    <row r="80" spans="1:5" s="3" customFormat="1">
      <c r="A80" s="4" t="s">
        <v>34</v>
      </c>
      <c r="B80" s="5">
        <f>16288.5+1443.86</f>
        <v>17732.36</v>
      </c>
      <c r="C80" s="10" t="s">
        <v>10</v>
      </c>
      <c r="D80" s="13" t="s">
        <v>64</v>
      </c>
      <c r="E80" s="3" t="s">
        <v>56</v>
      </c>
    </row>
    <row r="81" spans="1:5" s="3" customFormat="1" ht="28.8">
      <c r="A81" s="4" t="s">
        <v>34</v>
      </c>
      <c r="B81" s="5">
        <f>4104.9+30477.61</f>
        <v>34582.51</v>
      </c>
      <c r="C81" s="10" t="s">
        <v>12</v>
      </c>
      <c r="D81" s="13" t="s">
        <v>11</v>
      </c>
      <c r="E81" s="3" t="s">
        <v>56</v>
      </c>
    </row>
    <row r="82" spans="1:5" s="3" customFormat="1">
      <c r="A82" s="4" t="s">
        <v>34</v>
      </c>
      <c r="B82" s="5">
        <f>4475.2+3075.44</f>
        <v>7550.6399999999994</v>
      </c>
      <c r="C82" s="10" t="s">
        <v>55</v>
      </c>
      <c r="D82" s="2" t="s">
        <v>65</v>
      </c>
      <c r="E82" s="3" t="s">
        <v>56</v>
      </c>
    </row>
    <row r="83" spans="1:5" s="3" customFormat="1" ht="28.8">
      <c r="A83" s="4" t="s">
        <v>36</v>
      </c>
      <c r="B83" s="5">
        <f>4256.5+285.19</f>
        <v>4541.6899999999996</v>
      </c>
      <c r="C83" s="10" t="s">
        <v>7</v>
      </c>
      <c r="D83" s="13" t="s">
        <v>61</v>
      </c>
      <c r="E83" s="3" t="s">
        <v>56</v>
      </c>
    </row>
    <row r="84" spans="1:5" s="3" customFormat="1" ht="28.8">
      <c r="A84" s="4" t="s">
        <v>36</v>
      </c>
      <c r="B84" s="5">
        <f>5362.5+12643.24</f>
        <v>18005.739999999998</v>
      </c>
      <c r="C84" s="10" t="s">
        <v>8</v>
      </c>
      <c r="D84" s="13" t="s">
        <v>62</v>
      </c>
      <c r="E84" s="3" t="s">
        <v>56</v>
      </c>
    </row>
    <row r="85" spans="1:5" s="3" customFormat="1" ht="28.8">
      <c r="A85" s="4" t="s">
        <v>36</v>
      </c>
      <c r="B85" s="5">
        <f>796+5403.56</f>
        <v>6199.56</v>
      </c>
      <c r="C85" s="10" t="s">
        <v>49</v>
      </c>
      <c r="D85" s="2" t="s">
        <v>47</v>
      </c>
      <c r="E85" s="3" t="s">
        <v>56</v>
      </c>
    </row>
    <row r="86" spans="1:5" s="3" customFormat="1">
      <c r="A86" s="4" t="s">
        <v>45</v>
      </c>
      <c r="B86" s="5">
        <v>4266.5200000000004</v>
      </c>
      <c r="C86" s="10" t="s">
        <v>40</v>
      </c>
      <c r="D86" s="2" t="s">
        <v>39</v>
      </c>
      <c r="E86" s="3" t="s">
        <v>57</v>
      </c>
    </row>
    <row r="87" spans="1:5" s="3" customFormat="1" ht="28.8">
      <c r="A87" s="4" t="s">
        <v>20</v>
      </c>
      <c r="B87" s="5">
        <f>540+2199.75</f>
        <v>2739.75</v>
      </c>
      <c r="C87" s="10" t="s">
        <v>14</v>
      </c>
      <c r="D87" s="13" t="s">
        <v>58</v>
      </c>
      <c r="E87" s="3" t="s">
        <v>56</v>
      </c>
    </row>
    <row r="88" spans="1:5" s="3" customFormat="1" ht="28.8">
      <c r="A88" s="4" t="s">
        <v>20</v>
      </c>
      <c r="B88" s="5">
        <f>527+1005.63</f>
        <v>1532.63</v>
      </c>
      <c r="C88" s="10" t="s">
        <v>14</v>
      </c>
      <c r="D88" s="13" t="s">
        <v>58</v>
      </c>
      <c r="E88" s="3" t="s">
        <v>56</v>
      </c>
    </row>
    <row r="89" spans="1:5" s="3" customFormat="1">
      <c r="A89" s="4" t="s">
        <v>46</v>
      </c>
      <c r="B89" s="5">
        <v>1975.3</v>
      </c>
      <c r="C89" s="10" t="s">
        <v>40</v>
      </c>
      <c r="D89" s="2" t="s">
        <v>39</v>
      </c>
      <c r="E89" s="3" t="s">
        <v>57</v>
      </c>
    </row>
  </sheetData>
  <sortState ref="A6:E89">
    <sortCondition ref="A6:A89"/>
  </sortState>
  <printOptions gridLines="1"/>
  <pageMargins left="0.70866141732283472" right="0.70866141732283472" top="0.74803149606299213" bottom="0.74803149606299213" header="0.31496062992125984" footer="0.31496062992125984"/>
  <pageSetup scale="88" fitToHeight="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Company>Province of British Columbia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Diane Ross</dc:creator>
  <cp:lastModifiedBy>kralford</cp:lastModifiedBy>
  <cp:lastPrinted>2013-06-26T22:10:58Z</cp:lastPrinted>
  <dcterms:created xsi:type="dcterms:W3CDTF">2013-06-25T16:36:05Z</dcterms:created>
  <dcterms:modified xsi:type="dcterms:W3CDTF">2013-07-10T18:27:54Z</dcterms:modified>
</cp:coreProperties>
</file>