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cr-a_hecsbc1s\HECSBC1\HPCB01-VOL1\COMMON\SPB-DGPS\ADMO-BSMA\CORONAVIRUS\9. Testing\1. Pillar 1 - Testing\Procurement\Allocation Streams\"/>
    </mc:Choice>
  </mc:AlternateContent>
  <bookViews>
    <workbookView xWindow="0" yWindow="0" windowWidth="28800" windowHeight="12450"/>
  </bookViews>
  <sheets>
    <sheet name="Sheet1" sheetId="1" r:id="rId1"/>
    <sheet name="Sheet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1" l="1"/>
  <c r="F40" i="1" l="1"/>
  <c r="C40" i="1"/>
  <c r="B40" i="1"/>
  <c r="E21" i="1"/>
  <c r="C21" i="1"/>
  <c r="B21" i="1"/>
  <c r="D21" i="1" s="1"/>
  <c r="J29" i="1"/>
  <c r="H29" i="1"/>
  <c r="G10" i="1"/>
  <c r="H12" i="1"/>
  <c r="G12" i="1"/>
  <c r="G17" i="1"/>
  <c r="H20" i="1"/>
  <c r="G20" i="1"/>
  <c r="H11" i="1"/>
  <c r="G11" i="1"/>
  <c r="G59" i="1" l="1"/>
  <c r="H51" i="1"/>
  <c r="G52" i="1"/>
  <c r="H36" i="1"/>
  <c r="J40" i="1"/>
  <c r="H21" i="1"/>
  <c r="H7" i="1" s="1"/>
  <c r="K40" i="1"/>
  <c r="I40" i="1"/>
  <c r="H31" i="1"/>
  <c r="A18" i="2"/>
  <c r="K26" i="1" l="1"/>
  <c r="J26" i="1"/>
  <c r="I8" i="1"/>
  <c r="I9" i="1"/>
  <c r="I10" i="1"/>
  <c r="I11" i="1"/>
  <c r="I13" i="1"/>
  <c r="I14" i="1"/>
  <c r="I15" i="1"/>
  <c r="I16" i="1"/>
  <c r="I17" i="1"/>
  <c r="I18" i="1"/>
  <c r="I19" i="1"/>
  <c r="I20" i="1"/>
  <c r="I46" i="1" l="1"/>
  <c r="I47" i="1"/>
  <c r="I48" i="1"/>
  <c r="I49" i="1"/>
  <c r="I50" i="1"/>
  <c r="I52" i="1"/>
  <c r="I53" i="1"/>
  <c r="I54" i="1"/>
  <c r="I55" i="1"/>
  <c r="I56" i="1"/>
  <c r="I57" i="1"/>
  <c r="I58" i="1"/>
  <c r="I59" i="1"/>
  <c r="I26" i="1"/>
  <c r="H32" i="1"/>
  <c r="H40" i="1" s="1"/>
  <c r="H45" i="1"/>
  <c r="C45" i="1"/>
  <c r="B45" i="1"/>
  <c r="E51" i="1" s="1"/>
  <c r="G51" i="1" s="1"/>
  <c r="G45" i="1" s="1"/>
  <c r="I51" i="1" l="1"/>
  <c r="L28" i="1"/>
  <c r="L29" i="1"/>
  <c r="L30" i="1"/>
  <c r="L31" i="1"/>
  <c r="L33" i="1"/>
  <c r="L34" i="1"/>
  <c r="L35" i="1"/>
  <c r="L36" i="1"/>
  <c r="L37" i="1"/>
  <c r="L38" i="1"/>
  <c r="L39" i="1"/>
  <c r="G26" i="1"/>
  <c r="G21" i="1"/>
  <c r="E45" i="1"/>
  <c r="I45" i="1" s="1"/>
  <c r="F45" i="1"/>
  <c r="F7" i="1"/>
  <c r="E34" i="1"/>
  <c r="E33" i="1"/>
  <c r="E32" i="1"/>
  <c r="E29" i="1"/>
  <c r="E27" i="1"/>
  <c r="E28" i="1"/>
  <c r="E30" i="1"/>
  <c r="E31" i="1"/>
  <c r="E35" i="1"/>
  <c r="E36" i="1"/>
  <c r="E37" i="1"/>
  <c r="E38" i="1"/>
  <c r="E39" i="1"/>
  <c r="E40" i="1"/>
  <c r="E26" i="1"/>
  <c r="D18" i="1"/>
  <c r="D11" i="1"/>
  <c r="D9" i="1"/>
  <c r="D8" i="1"/>
  <c r="D10" i="1"/>
  <c r="D12" i="1"/>
  <c r="D13" i="1"/>
  <c r="D14" i="1"/>
  <c r="D15" i="1"/>
  <c r="D16" i="1"/>
  <c r="D17" i="1"/>
  <c r="D19" i="1"/>
  <c r="D20" i="1"/>
  <c r="D7" i="1"/>
  <c r="I21" i="1" l="1"/>
  <c r="I12" i="1"/>
  <c r="G7" i="1"/>
  <c r="I7" i="1" s="1"/>
  <c r="D45" i="1"/>
  <c r="L32" i="1"/>
  <c r="L40" i="1" l="1"/>
  <c r="L27" i="1"/>
  <c r="H26" i="1"/>
  <c r="L26" i="1" s="1"/>
</calcChain>
</file>

<file path=xl/sharedStrings.xml><?xml version="1.0" encoding="utf-8"?>
<sst xmlns="http://schemas.openxmlformats.org/spreadsheetml/2006/main" count="188" uniqueCount="78">
  <si>
    <t>Abbott Panbio</t>
  </si>
  <si>
    <t>A</t>
  </si>
  <si>
    <t>B</t>
  </si>
  <si>
    <t>C</t>
  </si>
  <si>
    <t>D</t>
  </si>
  <si>
    <t>E</t>
  </si>
  <si>
    <t xml:space="preserve">Canada </t>
  </si>
  <si>
    <t>Newfoundland and Labrador</t>
  </si>
  <si>
    <t>Prince Edward Island</t>
  </si>
  <si>
    <t>Nova Scotia</t>
  </si>
  <si>
    <t>New Brunswick</t>
  </si>
  <si>
    <t>Quebec</t>
  </si>
  <si>
    <t xml:space="preserve">Ontario </t>
  </si>
  <si>
    <t>Manitoba</t>
  </si>
  <si>
    <t>Saskatchewan</t>
  </si>
  <si>
    <t>Alberta</t>
  </si>
  <si>
    <t>British Columbia</t>
  </si>
  <si>
    <t>Yukon</t>
  </si>
  <si>
    <t>Northwest Territories</t>
  </si>
  <si>
    <t>Nunavut</t>
  </si>
  <si>
    <t>Federal</t>
  </si>
  <si>
    <t xml:space="preserve">BD Veritor </t>
  </si>
  <si>
    <t>F</t>
  </si>
  <si>
    <t>G</t>
  </si>
  <si>
    <t>0 </t>
  </si>
  <si>
    <t> 0</t>
  </si>
  <si>
    <t>Quidel</t>
  </si>
  <si>
    <r>
      <rPr>
        <b/>
        <sz val="11"/>
        <color rgb="FFFF0000"/>
        <rFont val="Calibri Light"/>
        <family val="2"/>
      </rPr>
      <t xml:space="preserve">Requested </t>
    </r>
    <r>
      <rPr>
        <b/>
        <sz val="11"/>
        <color rgb="FF000000"/>
        <rFont val="Calibri Light"/>
        <family val="2"/>
      </rPr>
      <t xml:space="preserve"> Monthly Allocation</t>
    </r>
  </si>
  <si>
    <t>Tests shipped to jurisdiction 
(As of Jan. 31)</t>
  </si>
  <si>
    <t>Instruments shipped to jurisdiction
(As of Jan. 31)</t>
  </si>
  <si>
    <t>no response</t>
  </si>
  <si>
    <t>N/A</t>
  </si>
  <si>
    <t>not specified</t>
  </si>
  <si>
    <t>No information provided</t>
  </si>
  <si>
    <t>Estimated Current Inventory</t>
  </si>
  <si>
    <t>will deploy after validation</t>
  </si>
  <si>
    <r>
      <rPr>
        <b/>
        <sz val="11"/>
        <color rgb="FFFF0000"/>
        <rFont val="Calibri Light"/>
        <family val="2"/>
      </rPr>
      <t>Requested</t>
    </r>
    <r>
      <rPr>
        <b/>
        <sz val="11"/>
        <color rgb="FF000000"/>
        <rFont val="Calibri Light"/>
        <family val="2"/>
      </rPr>
      <t xml:space="preserve">  Feb./Mar.
Allocation
(Test)</t>
    </r>
  </si>
  <si>
    <t>TOTAL Shipped by end of March (Based on Proposed) 
(Tests)</t>
  </si>
  <si>
    <t>Tests deployed within jurisdiction
(As of Jan. 29)</t>
  </si>
  <si>
    <t>TOTAL Shipped by end of February (Based on Proposed) 
(Tests)</t>
  </si>
  <si>
    <t>Per Capita Instrument Allocation</t>
  </si>
  <si>
    <t>Current Per Capita Monthly Allocation</t>
  </si>
  <si>
    <t>Current Per Capita Monthly Allocation 
(Test)</t>
  </si>
  <si>
    <t>More but not specified</t>
  </si>
  <si>
    <t>H</t>
  </si>
  <si>
    <t>C (A-B)</t>
  </si>
  <si>
    <t>D (B-C)</t>
  </si>
  <si>
    <t>I (B+G)</t>
  </si>
  <si>
    <r>
      <rPr>
        <b/>
        <sz val="11"/>
        <color rgb="FFFF0000"/>
        <rFont val="Calibri Light"/>
        <family val="2"/>
      </rPr>
      <t xml:space="preserve">Requested </t>
    </r>
    <r>
      <rPr>
        <b/>
        <sz val="11"/>
        <color rgb="FF000000"/>
        <rFont val="Calibri Light"/>
        <family val="2"/>
      </rPr>
      <t>February Allocation*</t>
    </r>
  </si>
  <si>
    <t xml:space="preserve">Per Capita Test Allocation </t>
  </si>
  <si>
    <t>more but not specified</t>
  </si>
  <si>
    <t>H(D+F)</t>
  </si>
  <si>
    <r>
      <rPr>
        <b/>
        <sz val="11"/>
        <color rgb="FF00B050"/>
        <rFont val="Calibri Light"/>
        <family val="2"/>
      </rPr>
      <t xml:space="preserve">Proposed </t>
    </r>
    <r>
      <rPr>
        <b/>
        <sz val="11"/>
        <color rgb="FF000000"/>
        <rFont val="Calibri Light"/>
        <family val="2"/>
      </rPr>
      <t>Instrument Allocation for February</t>
    </r>
  </si>
  <si>
    <r>
      <rPr>
        <b/>
        <sz val="11"/>
        <color rgb="FF00B050"/>
        <rFont val="Calibri Light"/>
        <family val="2"/>
      </rPr>
      <t xml:space="preserve">Proposed </t>
    </r>
    <r>
      <rPr>
        <b/>
        <sz val="11"/>
        <color rgb="FF000000"/>
        <rFont val="Calibri Light"/>
        <family val="2"/>
      </rPr>
      <t xml:space="preserve">February Allocation </t>
    </r>
  </si>
  <si>
    <r>
      <rPr>
        <b/>
        <sz val="11"/>
        <color rgb="FF00B050"/>
        <rFont val="Calibri Light"/>
        <family val="2"/>
      </rPr>
      <t xml:space="preserve">Proposed </t>
    </r>
    <r>
      <rPr>
        <b/>
        <sz val="11"/>
        <color rgb="FF000000"/>
        <rFont val="Calibri Light"/>
        <family val="2"/>
      </rPr>
      <t xml:space="preserve">February Allocation
(Tests) </t>
    </r>
  </si>
  <si>
    <r>
      <rPr>
        <b/>
        <sz val="11"/>
        <color rgb="FF00B050"/>
        <rFont val="Calibri Light"/>
        <family val="2"/>
      </rPr>
      <t xml:space="preserve">Proposed </t>
    </r>
    <r>
      <rPr>
        <b/>
        <sz val="11"/>
        <color rgb="FF000000"/>
        <rFont val="Calibri Light"/>
        <family val="2"/>
      </rPr>
      <t xml:space="preserve">February Allocation
(Instruments) </t>
    </r>
  </si>
  <si>
    <r>
      <rPr>
        <b/>
        <sz val="11"/>
        <color rgb="FF00B050"/>
        <rFont val="Calibri Light"/>
        <family val="2"/>
      </rPr>
      <t xml:space="preserve">Proposed </t>
    </r>
    <r>
      <rPr>
        <b/>
        <sz val="11"/>
        <color rgb="FF000000"/>
        <rFont val="Calibri Light"/>
        <family val="2"/>
      </rPr>
      <t>March Allocation
(Tests)</t>
    </r>
  </si>
  <si>
    <r>
      <rPr>
        <b/>
        <sz val="11"/>
        <color rgb="FF00B050"/>
        <rFont val="Calibri Light"/>
        <family val="2"/>
      </rPr>
      <t>Proposed</t>
    </r>
    <r>
      <rPr>
        <b/>
        <sz val="11"/>
        <color rgb="FF000000"/>
        <rFont val="Calibri Light"/>
        <family val="2"/>
      </rPr>
      <t xml:space="preserve"> March Allocation
(Instruments)</t>
    </r>
  </si>
  <si>
    <r>
      <rPr>
        <b/>
        <sz val="11"/>
        <color rgb="FF00B050"/>
        <rFont val="Calibri Light"/>
        <family val="2"/>
      </rPr>
      <t xml:space="preserve">Proposed </t>
    </r>
    <r>
      <rPr>
        <b/>
        <sz val="11"/>
        <color rgb="FF000000"/>
        <rFont val="Calibri Light"/>
        <family val="2"/>
      </rPr>
      <t xml:space="preserve">March Allocation </t>
    </r>
  </si>
  <si>
    <t>H (A+F+G)</t>
  </si>
  <si>
    <r>
      <rPr>
        <b/>
        <sz val="11"/>
        <color rgb="FF00B050"/>
        <rFont val="Calibri Light"/>
        <family val="2"/>
      </rPr>
      <t xml:space="preserve">Proposed </t>
    </r>
    <r>
      <rPr>
        <b/>
        <sz val="11"/>
        <color rgb="FF000000"/>
        <rFont val="Calibri Light"/>
        <family val="2"/>
      </rPr>
      <t>Instrument Allocation for March</t>
    </r>
  </si>
  <si>
    <t>Qty Allocated (Tests)</t>
  </si>
  <si>
    <t>Rational for proposed allocation</t>
  </si>
  <si>
    <t>Since no information was provided on usage or expected requirment over the next two months, half the regular allocation is proposed as a conservative approach.</t>
  </si>
  <si>
    <t xml:space="preserve">Allocation has been adjusted based on the response reiceved regarding required quantities. </t>
  </si>
  <si>
    <t>Whatever was left over has been placed in the federal allocation.</t>
  </si>
  <si>
    <t xml:space="preserve">While no formal response was given for the request to confirm required quantities of testing supplies, working level converstaions suggest there are sufficient supplies in the inventory and no further shippments are required. </t>
  </si>
  <si>
    <t>Since no response was given for the request to confrim required quantities, allocation was based on usage information to date divided by 3 months</t>
  </si>
  <si>
    <t xml:space="preserve">Allocation is based on the response reiceved regarding required quantities. </t>
  </si>
  <si>
    <t>Since no response was given for the request to confrim required quantities, allocation is based on current allocation</t>
  </si>
  <si>
    <t xml:space="preserve">Since no response was given for the request to confrim required quantities and usage seems low, half the per capita allocation has been proposed. </t>
  </si>
  <si>
    <t xml:space="preserve">A request to increase allocation was received but without specifying the required amount so allocation has been doubled. </t>
  </si>
  <si>
    <t>Since no information was provided regarding expected requirment and usage is low, half the regular allocation is proposed as a conservative approach.</t>
  </si>
  <si>
    <t xml:space="preserve">Per capita allocation has been applied based on the response reiceved regarding required quantities. </t>
  </si>
  <si>
    <t xml:space="preserve">Confirmation that there is no interest in receiving these tests. </t>
  </si>
  <si>
    <t>No interest in receiving these tests has been demonstrated.</t>
  </si>
  <si>
    <t>Given ON and MB are the only two who demonstarted interest, split 80% PT allocation based on per capita ratio</t>
  </si>
  <si>
    <t>Based on current 20% Federal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</si>
</sst>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rgb="FF000000"/>
      <name val="Calibri"/>
      <family val="2"/>
      <scheme val="minor"/>
    </font>
    <font>
      <b/>
      <sz val="11"/>
      <color rgb="FF000000"/>
      <name val="Calibri Light"/>
      <family val="2"/>
    </font>
    <font>
      <b/>
      <i/>
      <sz val="11"/>
      <color rgb="FF000000"/>
      <name val="Calibri Light"/>
      <family val="2"/>
    </font>
    <font>
      <b/>
      <sz val="11"/>
      <color rgb="FFFFFFFF"/>
      <name val="Calibri"/>
      <family val="2"/>
      <scheme val="minor"/>
    </font>
    <font>
      <sz val="11"/>
      <color rgb="FF000000"/>
      <name val="Calibri Light"/>
      <family val="2"/>
    </font>
    <font>
      <sz val="9"/>
      <color rgb="FF000000"/>
      <name val="Calibri"/>
      <family val="2"/>
      <scheme val="minor"/>
    </font>
    <font>
      <sz val="11"/>
      <color rgb="FFFF0000"/>
      <name val="Calibri"/>
      <family val="2"/>
      <scheme val="minor"/>
    </font>
    <font>
      <b/>
      <sz val="11"/>
      <color rgb="FFFF0000"/>
      <name val="Calibri"/>
      <family val="2"/>
      <scheme val="minor"/>
    </font>
    <font>
      <b/>
      <sz val="11"/>
      <color rgb="FFFF0000"/>
      <name val="Calibri Light"/>
      <family val="2"/>
    </font>
    <font>
      <sz val="11"/>
      <name val="Calibri"/>
      <family val="2"/>
      <scheme val="minor"/>
    </font>
    <font>
      <b/>
      <sz val="11"/>
      <name val="Calibri Light"/>
      <family val="2"/>
    </font>
    <font>
      <b/>
      <sz val="11"/>
      <name val="Calibri"/>
      <family val="2"/>
      <scheme val="minor"/>
    </font>
    <font>
      <b/>
      <sz val="11"/>
      <color rgb="FF00B050"/>
      <name val="Calibri Light"/>
      <family val="2"/>
    </font>
    <font>
      <b/>
      <sz val="11"/>
      <color rgb="FF00B050"/>
      <name val="Calibri"/>
      <family val="2"/>
      <scheme val="minor"/>
    </font>
    <font>
      <b/>
      <sz val="11"/>
      <color rgb="FFFFFFFF"/>
      <name val="Calibri"/>
      <family val="2"/>
    </font>
    <font>
      <sz val="11"/>
      <color rgb="FF000000"/>
      <name val="Calibri"/>
      <family val="2"/>
    </font>
  </fonts>
  <fills count="14">
    <fill>
      <patternFill patternType="none"/>
    </fill>
    <fill>
      <patternFill patternType="gray125"/>
    </fill>
    <fill>
      <patternFill patternType="solid">
        <fgColor rgb="FFF4B083"/>
        <bgColor indexed="64"/>
      </patternFill>
    </fill>
    <fill>
      <patternFill patternType="solid">
        <fgColor rgb="FFFFF2CC"/>
        <bgColor indexed="64"/>
      </patternFill>
    </fill>
    <fill>
      <patternFill patternType="solid">
        <fgColor rgb="FF5B9BD5"/>
        <bgColor indexed="64"/>
      </patternFill>
    </fill>
    <fill>
      <patternFill patternType="solid">
        <fgColor rgb="FFDDEBF7"/>
        <bgColor indexed="64"/>
      </patternFill>
    </fill>
    <fill>
      <patternFill patternType="solid">
        <fgColor rgb="FFFFFFFF"/>
        <bgColor indexed="64"/>
      </patternFill>
    </fill>
    <fill>
      <patternFill patternType="solid">
        <fgColor rgb="FFF4B084"/>
        <bgColor indexed="64"/>
      </patternFill>
    </fill>
    <fill>
      <patternFill patternType="solid">
        <fgColor rgb="FFDEEAF6"/>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bgColor indexed="64"/>
      </patternFill>
    </fill>
    <fill>
      <patternFill patternType="solid">
        <fgColor rgb="FF4472C4"/>
        <bgColor indexed="64"/>
      </patternFill>
    </fill>
    <fill>
      <patternFill patternType="solid">
        <fgColor rgb="FFD9E1F2"/>
        <bgColor indexed="64"/>
      </patternFill>
    </fill>
  </fills>
  <borders count="28">
    <border>
      <left/>
      <right/>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double">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rgb="FF8EA9DB"/>
      </top>
      <bottom style="medium">
        <color rgb="FF8EA9DB"/>
      </bottom>
      <diagonal/>
    </border>
    <border>
      <left/>
      <right/>
      <top/>
      <bottom style="medium">
        <color rgb="FF8EA9DB"/>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65">
    <xf numFmtId="0" fontId="0" fillId="0" borderId="0" xfId="0"/>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4" fillId="4" borderId="2" xfId="0" applyFont="1" applyFill="1" applyBorder="1" applyAlignment="1">
      <alignment horizontal="center" vertical="center"/>
    </xf>
    <xf numFmtId="3" fontId="4" fillId="4" borderId="5" xfId="0" applyNumberFormat="1" applyFont="1" applyFill="1" applyBorder="1" applyAlignment="1">
      <alignment horizontal="right" vertical="center" wrapText="1"/>
    </xf>
    <xf numFmtId="3" fontId="4" fillId="4" borderId="4" xfId="0" applyNumberFormat="1" applyFont="1" applyFill="1" applyBorder="1" applyAlignment="1">
      <alignment horizontal="right" vertical="center"/>
    </xf>
    <xf numFmtId="0" fontId="5" fillId="5" borderId="2" xfId="0" applyFont="1" applyFill="1" applyBorder="1" applyAlignment="1">
      <alignment vertical="center"/>
    </xf>
    <xf numFmtId="3" fontId="1" fillId="5" borderId="4" xfId="0" applyNumberFormat="1" applyFont="1" applyFill="1" applyBorder="1" applyAlignment="1">
      <alignment horizontal="right" vertical="center" wrapText="1"/>
    </xf>
    <xf numFmtId="0" fontId="6" fillId="5" borderId="5" xfId="0" applyFont="1" applyFill="1" applyBorder="1" applyAlignment="1">
      <alignment horizontal="right" vertical="center" wrapText="1"/>
    </xf>
    <xf numFmtId="0" fontId="5" fillId="6" borderId="2" xfId="0" applyFont="1" applyFill="1" applyBorder="1" applyAlignment="1">
      <alignment vertical="center"/>
    </xf>
    <xf numFmtId="0" fontId="6" fillId="6" borderId="5" xfId="0" applyFont="1" applyFill="1" applyBorder="1" applyAlignment="1">
      <alignment horizontal="right" vertical="center" wrapText="1"/>
    </xf>
    <xf numFmtId="3" fontId="1" fillId="5" borderId="5" xfId="0" applyNumberFormat="1" applyFont="1" applyFill="1" applyBorder="1" applyAlignment="1">
      <alignment horizontal="right" vertical="center" wrapText="1"/>
    </xf>
    <xf numFmtId="3" fontId="1" fillId="6" borderId="5" xfId="0" applyNumberFormat="1" applyFont="1" applyFill="1" applyBorder="1" applyAlignment="1">
      <alignment horizontal="right" vertical="center" wrapText="1"/>
    </xf>
    <xf numFmtId="0" fontId="5" fillId="6" borderId="2" xfId="0" applyFont="1" applyFill="1" applyBorder="1" applyAlignment="1">
      <alignment vertical="center" wrapText="1"/>
    </xf>
    <xf numFmtId="0" fontId="2" fillId="3" borderId="6" xfId="0" applyFont="1" applyFill="1" applyBorder="1" applyAlignment="1">
      <alignment horizontal="center" vertical="center" wrapText="1"/>
    </xf>
    <xf numFmtId="0" fontId="1" fillId="5" borderId="4" xfId="0" applyFont="1" applyFill="1" applyBorder="1" applyAlignment="1">
      <alignment horizontal="right" vertical="center" wrapText="1"/>
    </xf>
    <xf numFmtId="3" fontId="1" fillId="5" borderId="4" xfId="0" applyNumberFormat="1" applyFont="1" applyFill="1" applyBorder="1" applyAlignment="1">
      <alignment horizontal="right" vertical="center"/>
    </xf>
    <xf numFmtId="3" fontId="1" fillId="6" borderId="4" xfId="0" applyNumberFormat="1" applyFont="1" applyFill="1" applyBorder="1" applyAlignment="1">
      <alignment horizontal="right" vertical="center"/>
    </xf>
    <xf numFmtId="0" fontId="4" fillId="4" borderId="9" xfId="0" applyFont="1" applyFill="1" applyBorder="1" applyAlignment="1">
      <alignment horizontal="center" vertical="center"/>
    </xf>
    <xf numFmtId="0" fontId="1" fillId="5" borderId="9" xfId="0" applyFont="1" applyFill="1" applyBorder="1" applyAlignment="1">
      <alignment vertical="center"/>
    </xf>
    <xf numFmtId="0" fontId="1" fillId="6" borderId="9" xfId="0" applyFont="1" applyFill="1" applyBorder="1" applyAlignment="1">
      <alignment vertical="center"/>
    </xf>
    <xf numFmtId="0" fontId="1" fillId="0" borderId="4" xfId="0" applyFont="1" applyBorder="1" applyAlignment="1">
      <alignment horizontal="right" vertical="center" wrapText="1"/>
    </xf>
    <xf numFmtId="3" fontId="1" fillId="0" borderId="4" xfId="0" applyNumberFormat="1" applyFont="1" applyBorder="1" applyAlignment="1">
      <alignment horizontal="right" vertical="center" wrapText="1"/>
    </xf>
    <xf numFmtId="0" fontId="1" fillId="6" borderId="9" xfId="0" applyFont="1" applyFill="1" applyBorder="1" applyAlignment="1">
      <alignment vertical="center" wrapText="1"/>
    </xf>
    <xf numFmtId="0" fontId="3" fillId="3" borderId="9" xfId="0" applyFont="1" applyFill="1" applyBorder="1" applyAlignment="1">
      <alignment horizontal="center" vertical="center" wrapText="1"/>
    </xf>
    <xf numFmtId="3" fontId="4" fillId="4" borderId="9" xfId="0" applyNumberFormat="1" applyFont="1" applyFill="1" applyBorder="1" applyAlignment="1">
      <alignment horizontal="right" vertical="center" wrapText="1"/>
    </xf>
    <xf numFmtId="3" fontId="1" fillId="5" borderId="9" xfId="0" applyNumberFormat="1" applyFont="1" applyFill="1" applyBorder="1" applyAlignment="1">
      <alignment horizontal="right" vertical="center" wrapText="1"/>
    </xf>
    <xf numFmtId="0" fontId="1" fillId="6" borderId="9" xfId="0" applyFont="1" applyFill="1" applyBorder="1" applyAlignment="1">
      <alignment horizontal="right" vertical="center" wrapText="1"/>
    </xf>
    <xf numFmtId="3" fontId="1" fillId="6" borderId="9" xfId="0" applyNumberFormat="1" applyFont="1" applyFill="1" applyBorder="1" applyAlignment="1">
      <alignment horizontal="right" vertical="center" wrapText="1"/>
    </xf>
    <xf numFmtId="3" fontId="1" fillId="6" borderId="9" xfId="0" applyNumberFormat="1" applyFont="1" applyFill="1" applyBorder="1" applyAlignment="1">
      <alignment horizontal="right" vertical="center"/>
    </xf>
    <xf numFmtId="0" fontId="3" fillId="3" borderId="10" xfId="0" applyFont="1" applyFill="1" applyBorder="1" applyAlignment="1">
      <alignment horizontal="center" vertical="center" wrapText="1"/>
    </xf>
    <xf numFmtId="3" fontId="8" fillId="4" borderId="4" xfId="0" applyNumberFormat="1" applyFont="1" applyFill="1" applyBorder="1" applyAlignment="1">
      <alignment horizontal="right" vertical="center"/>
    </xf>
    <xf numFmtId="3" fontId="7" fillId="5" borderId="4" xfId="0" applyNumberFormat="1" applyFont="1" applyFill="1" applyBorder="1" applyAlignment="1">
      <alignment horizontal="right" vertical="center"/>
    </xf>
    <xf numFmtId="0" fontId="7" fillId="0" borderId="4" xfId="0" applyFont="1" applyBorder="1" applyAlignment="1">
      <alignment horizontal="right" vertical="center"/>
    </xf>
    <xf numFmtId="3" fontId="7" fillId="0" borderId="4" xfId="0" applyNumberFormat="1" applyFont="1" applyBorder="1" applyAlignment="1">
      <alignment horizontal="right" vertical="center"/>
    </xf>
    <xf numFmtId="0" fontId="7" fillId="5" borderId="4" xfId="0" applyFont="1" applyFill="1" applyBorder="1" applyAlignment="1">
      <alignment horizontal="right" vertical="center"/>
    </xf>
    <xf numFmtId="3" fontId="8" fillId="4" borderId="4" xfId="0" applyNumberFormat="1" applyFont="1" applyFill="1" applyBorder="1" applyAlignment="1">
      <alignment horizontal="right" vertical="center" wrapText="1"/>
    </xf>
    <xf numFmtId="0" fontId="7" fillId="6" borderId="4" xfId="0" applyFont="1" applyFill="1" applyBorder="1" applyAlignment="1">
      <alignment horizontal="right" vertical="center" wrapText="1"/>
    </xf>
    <xf numFmtId="3" fontId="7" fillId="5" borderId="4" xfId="0" applyNumberFormat="1" applyFont="1" applyFill="1" applyBorder="1" applyAlignment="1">
      <alignment horizontal="right" vertical="center" wrapText="1"/>
    </xf>
    <xf numFmtId="3" fontId="7" fillId="6" borderId="4" xfId="0" applyNumberFormat="1" applyFont="1" applyFill="1" applyBorder="1" applyAlignment="1">
      <alignment horizontal="right" vertical="center" wrapText="1"/>
    </xf>
    <xf numFmtId="3" fontId="0" fillId="0" borderId="0" xfId="0" applyNumberFormat="1"/>
    <xf numFmtId="0" fontId="2" fillId="3" borderId="9" xfId="0" applyFont="1" applyFill="1" applyBorder="1" applyAlignment="1">
      <alignment horizontal="center" vertical="center" wrapText="1"/>
    </xf>
    <xf numFmtId="3" fontId="10" fillId="5" borderId="4" xfId="0" applyNumberFormat="1" applyFont="1" applyFill="1" applyBorder="1" applyAlignment="1">
      <alignment horizontal="right" vertical="center" wrapText="1"/>
    </xf>
    <xf numFmtId="3" fontId="10" fillId="6" borderId="4" xfId="0" applyNumberFormat="1" applyFont="1" applyFill="1" applyBorder="1" applyAlignment="1">
      <alignment horizontal="right" vertical="center" wrapText="1"/>
    </xf>
    <xf numFmtId="3" fontId="10" fillId="6" borderId="9" xfId="0" applyNumberFormat="1" applyFont="1" applyFill="1" applyBorder="1" applyAlignment="1">
      <alignment horizontal="right" vertical="center" wrapText="1"/>
    </xf>
    <xf numFmtId="3" fontId="10" fillId="5" borderId="4" xfId="0" applyNumberFormat="1" applyFont="1" applyFill="1" applyBorder="1" applyAlignment="1">
      <alignment horizontal="right" vertical="center"/>
    </xf>
    <xf numFmtId="3" fontId="10" fillId="0" borderId="4" xfId="0" applyNumberFormat="1" applyFont="1" applyBorder="1" applyAlignment="1">
      <alignment horizontal="right" vertical="center"/>
    </xf>
    <xf numFmtId="0" fontId="10" fillId="0" borderId="4" xfId="0" applyFont="1" applyBorder="1" applyAlignment="1">
      <alignment horizontal="right" vertical="center"/>
    </xf>
    <xf numFmtId="0" fontId="10" fillId="5" borderId="4" xfId="0" applyFont="1" applyFill="1" applyBorder="1" applyAlignment="1">
      <alignment horizontal="right" vertical="center"/>
    </xf>
    <xf numFmtId="3" fontId="10" fillId="0" borderId="9" xfId="0" applyNumberFormat="1" applyFont="1" applyBorder="1" applyAlignment="1">
      <alignment horizontal="right" vertical="center" wrapText="1"/>
    </xf>
    <xf numFmtId="0" fontId="2" fillId="3" borderId="11" xfId="0" applyFont="1" applyFill="1" applyBorder="1" applyAlignment="1">
      <alignment horizontal="center" vertical="center" wrapText="1"/>
    </xf>
    <xf numFmtId="0" fontId="3" fillId="3" borderId="11" xfId="0" applyFont="1" applyFill="1" applyBorder="1" applyAlignment="1">
      <alignment horizontal="center" vertical="center" wrapText="1"/>
    </xf>
    <xf numFmtId="3" fontId="4" fillId="4" borderId="11" xfId="0" applyNumberFormat="1" applyFont="1" applyFill="1" applyBorder="1" applyAlignment="1">
      <alignment horizontal="right" vertical="center" wrapText="1"/>
    </xf>
    <xf numFmtId="3" fontId="4" fillId="4" borderId="10" xfId="0" applyNumberFormat="1" applyFont="1" applyFill="1" applyBorder="1" applyAlignment="1">
      <alignment horizontal="center" vertical="center"/>
    </xf>
    <xf numFmtId="0" fontId="1" fillId="6" borderId="10" xfId="0" applyFont="1" applyFill="1" applyBorder="1" applyAlignment="1">
      <alignment horizontal="right" vertical="center"/>
    </xf>
    <xf numFmtId="3" fontId="1" fillId="5" borderId="10" xfId="0" applyNumberFormat="1" applyFont="1" applyFill="1" applyBorder="1" applyAlignment="1">
      <alignment horizontal="right" vertical="center"/>
    </xf>
    <xf numFmtId="0" fontId="1" fillId="5" borderId="10" xfId="0" applyFont="1" applyFill="1" applyBorder="1" applyAlignment="1">
      <alignment horizontal="right" vertical="center"/>
    </xf>
    <xf numFmtId="3" fontId="1" fillId="6" borderId="10" xfId="0" applyNumberFormat="1" applyFont="1" applyFill="1" applyBorder="1" applyAlignment="1">
      <alignment horizontal="right" vertical="center"/>
    </xf>
    <xf numFmtId="0" fontId="1" fillId="5" borderId="4" xfId="0" applyFont="1" applyFill="1" applyBorder="1" applyAlignment="1">
      <alignment vertical="center"/>
    </xf>
    <xf numFmtId="0" fontId="1" fillId="6" borderId="4" xfId="0" applyFont="1" applyFill="1" applyBorder="1" applyAlignment="1">
      <alignment vertical="center"/>
    </xf>
    <xf numFmtId="0" fontId="11" fillId="3" borderId="4" xfId="0" applyFont="1" applyFill="1" applyBorder="1" applyAlignment="1">
      <alignment horizontal="center" vertical="center" wrapText="1"/>
    </xf>
    <xf numFmtId="3" fontId="12" fillId="4" borderId="4" xfId="0" applyNumberFormat="1" applyFont="1" applyFill="1" applyBorder="1" applyAlignment="1">
      <alignment horizontal="right" vertical="center" wrapText="1"/>
    </xf>
    <xf numFmtId="3" fontId="12" fillId="4" borderId="4" xfId="0" applyNumberFormat="1" applyFont="1" applyFill="1" applyBorder="1" applyAlignment="1">
      <alignment horizontal="right" vertical="center"/>
    </xf>
    <xf numFmtId="3" fontId="7" fillId="0" borderId="4" xfId="0" applyNumberFormat="1" applyFont="1" applyBorder="1" applyAlignment="1">
      <alignment horizontal="right" vertical="center" wrapText="1"/>
    </xf>
    <xf numFmtId="0" fontId="14" fillId="6" borderId="4" xfId="0" applyFont="1" applyFill="1" applyBorder="1" applyAlignment="1">
      <alignment horizontal="right" vertical="center" wrapText="1"/>
    </xf>
    <xf numFmtId="3" fontId="14" fillId="6" borderId="4" xfId="0" applyNumberFormat="1" applyFont="1" applyFill="1" applyBorder="1" applyAlignment="1">
      <alignment horizontal="right" vertical="center" wrapText="1"/>
    </xf>
    <xf numFmtId="3" fontId="14" fillId="5" borderId="4" xfId="0" applyNumberFormat="1" applyFont="1" applyFill="1" applyBorder="1" applyAlignment="1">
      <alignment horizontal="right" vertical="center" wrapText="1"/>
    </xf>
    <xf numFmtId="3" fontId="14" fillId="5" borderId="4" xfId="0" applyNumberFormat="1" applyFont="1" applyFill="1" applyBorder="1" applyAlignment="1">
      <alignment horizontal="right" vertical="center"/>
    </xf>
    <xf numFmtId="0" fontId="14" fillId="0" borderId="4" xfId="0" applyFont="1" applyBorder="1" applyAlignment="1">
      <alignment horizontal="right" vertical="center"/>
    </xf>
    <xf numFmtId="3" fontId="14" fillId="0" borderId="4" xfId="0" applyNumberFormat="1" applyFont="1" applyBorder="1" applyAlignment="1">
      <alignment horizontal="right" vertical="center"/>
    </xf>
    <xf numFmtId="0" fontId="14" fillId="5" borderId="4" xfId="0" applyFont="1" applyFill="1" applyBorder="1" applyAlignment="1">
      <alignment horizontal="right" vertical="center"/>
    </xf>
    <xf numFmtId="3" fontId="14" fillId="0" borderId="4" xfId="0" applyNumberFormat="1" applyFont="1" applyBorder="1" applyAlignment="1">
      <alignment horizontal="right" vertical="center" wrapText="1"/>
    </xf>
    <xf numFmtId="3" fontId="14" fillId="8" borderId="4" xfId="0" applyNumberFormat="1" applyFont="1" applyFill="1" applyBorder="1" applyAlignment="1">
      <alignment horizontal="right" vertical="center"/>
    </xf>
    <xf numFmtId="3" fontId="14" fillId="0" borderId="4" xfId="0" applyNumberFormat="1" applyFont="1" applyFill="1" applyBorder="1" applyAlignment="1">
      <alignment horizontal="right" vertical="center"/>
    </xf>
    <xf numFmtId="3" fontId="14" fillId="9" borderId="4" xfId="0" applyNumberFormat="1" applyFont="1" applyFill="1" applyBorder="1" applyAlignment="1">
      <alignment horizontal="right" vertical="center"/>
    </xf>
    <xf numFmtId="0" fontId="4" fillId="4" borderId="12" xfId="0" applyFont="1" applyFill="1" applyBorder="1" applyAlignment="1">
      <alignment horizontal="center" vertical="center"/>
    </xf>
    <xf numFmtId="0" fontId="5" fillId="5" borderId="12" xfId="0" applyFont="1" applyFill="1" applyBorder="1" applyAlignment="1">
      <alignment vertical="center"/>
    </xf>
    <xf numFmtId="0" fontId="5" fillId="6" borderId="12" xfId="0" applyFont="1" applyFill="1" applyBorder="1" applyAlignment="1">
      <alignment vertical="center"/>
    </xf>
    <xf numFmtId="0" fontId="5" fillId="6" borderId="12" xfId="0" applyFont="1" applyFill="1" applyBorder="1" applyAlignment="1">
      <alignment vertical="center" wrapText="1"/>
    </xf>
    <xf numFmtId="0" fontId="2" fillId="3" borderId="10" xfId="0" applyFont="1" applyFill="1" applyBorder="1" applyAlignment="1">
      <alignment horizontal="center" vertical="center" wrapText="1"/>
    </xf>
    <xf numFmtId="0" fontId="0" fillId="10" borderId="10" xfId="0" applyFill="1" applyBorder="1"/>
    <xf numFmtId="0" fontId="4" fillId="4" borderId="10" xfId="0" applyFont="1" applyFill="1" applyBorder="1" applyAlignment="1">
      <alignment horizontal="right" vertical="center"/>
    </xf>
    <xf numFmtId="3" fontId="4" fillId="4" borderId="10" xfId="0" applyNumberFormat="1" applyFont="1" applyFill="1" applyBorder="1" applyAlignment="1">
      <alignment horizontal="right" vertical="center"/>
    </xf>
    <xf numFmtId="3" fontId="8" fillId="4" borderId="10" xfId="0" applyNumberFormat="1" applyFont="1" applyFill="1" applyBorder="1" applyAlignment="1">
      <alignment horizontal="right" vertical="center" wrapText="1"/>
    </xf>
    <xf numFmtId="3" fontId="12" fillId="4" borderId="10" xfId="0" applyNumberFormat="1" applyFont="1" applyFill="1" applyBorder="1" applyAlignment="1">
      <alignment horizontal="right" vertical="center" wrapText="1"/>
    </xf>
    <xf numFmtId="0" fontId="0" fillId="11" borderId="10" xfId="0" applyFill="1" applyBorder="1"/>
    <xf numFmtId="0" fontId="10" fillId="5" borderId="10" xfId="0" applyFont="1" applyFill="1" applyBorder="1" applyAlignment="1">
      <alignment horizontal="right" vertical="center" wrapText="1"/>
    </xf>
    <xf numFmtId="0" fontId="14" fillId="5" borderId="10" xfId="0" applyFont="1" applyFill="1" applyBorder="1" applyAlignment="1">
      <alignment horizontal="right" vertical="center" wrapText="1"/>
    </xf>
    <xf numFmtId="0" fontId="7" fillId="6" borderId="10" xfId="0" applyFont="1" applyFill="1" applyBorder="1" applyAlignment="1">
      <alignment horizontal="right" vertical="center" wrapText="1"/>
    </xf>
    <xf numFmtId="0" fontId="14" fillId="6" borderId="10" xfId="0" applyFont="1" applyFill="1" applyBorder="1" applyAlignment="1">
      <alignment horizontal="right" vertical="center" wrapText="1"/>
    </xf>
    <xf numFmtId="0" fontId="6" fillId="5" borderId="10" xfId="0" applyFont="1" applyFill="1" applyBorder="1" applyAlignment="1">
      <alignment horizontal="right" vertical="center" wrapText="1"/>
    </xf>
    <xf numFmtId="3" fontId="10" fillId="5" borderId="10" xfId="0" applyNumberFormat="1" applyFont="1" applyFill="1" applyBorder="1" applyAlignment="1">
      <alignment horizontal="right" vertical="center" wrapText="1"/>
    </xf>
    <xf numFmtId="3" fontId="14" fillId="5" borderId="10" xfId="0" applyNumberFormat="1" applyFont="1" applyFill="1" applyBorder="1" applyAlignment="1">
      <alignment horizontal="right" vertical="center" wrapText="1"/>
    </xf>
    <xf numFmtId="0" fontId="10" fillId="6" borderId="10" xfId="0" applyFont="1" applyFill="1" applyBorder="1" applyAlignment="1">
      <alignment horizontal="right" vertical="center" wrapText="1"/>
    </xf>
    <xf numFmtId="0" fontId="6" fillId="6" borderId="10" xfId="0" applyFont="1" applyFill="1" applyBorder="1" applyAlignment="1">
      <alignment horizontal="right" vertical="center" wrapText="1"/>
    </xf>
    <xf numFmtId="3" fontId="7" fillId="6" borderId="10" xfId="0" applyNumberFormat="1" applyFont="1" applyFill="1" applyBorder="1" applyAlignment="1">
      <alignment horizontal="right" vertical="center" wrapText="1"/>
    </xf>
    <xf numFmtId="3" fontId="14" fillId="6" borderId="10" xfId="0" applyNumberFormat="1" applyFont="1" applyFill="1" applyBorder="1" applyAlignment="1">
      <alignment horizontal="right" vertical="center" wrapText="1"/>
    </xf>
    <xf numFmtId="3" fontId="7" fillId="5" borderId="10" xfId="0" applyNumberFormat="1" applyFont="1" applyFill="1" applyBorder="1" applyAlignment="1">
      <alignment horizontal="right" vertical="center" wrapText="1"/>
    </xf>
    <xf numFmtId="3" fontId="10" fillId="6" borderId="10" xfId="0" applyNumberFormat="1" applyFont="1" applyFill="1" applyBorder="1" applyAlignment="1">
      <alignment horizontal="right" vertical="center" wrapText="1"/>
    </xf>
    <xf numFmtId="0" fontId="7" fillId="5" borderId="10" xfId="0" applyFont="1" applyFill="1" applyBorder="1" applyAlignment="1">
      <alignment horizontal="right" vertical="center" wrapText="1"/>
    </xf>
    <xf numFmtId="3" fontId="10" fillId="6" borderId="10" xfId="0" applyNumberFormat="1" applyFont="1" applyFill="1" applyBorder="1" applyAlignment="1">
      <alignment horizontal="right" vertical="center"/>
    </xf>
    <xf numFmtId="3" fontId="14" fillId="6" borderId="10" xfId="0" applyNumberFormat="1" applyFont="1" applyFill="1" applyBorder="1" applyAlignment="1">
      <alignment horizontal="right" vertical="center"/>
    </xf>
    <xf numFmtId="0" fontId="15" fillId="12" borderId="15" xfId="0" applyFont="1" applyFill="1" applyBorder="1" applyAlignment="1">
      <alignment horizontal="center" vertical="center" wrapText="1"/>
    </xf>
    <xf numFmtId="3" fontId="16" fillId="13" borderId="16" xfId="0" applyNumberFormat="1" applyFont="1" applyFill="1" applyBorder="1" applyAlignment="1">
      <alignment horizontal="center" vertical="center"/>
    </xf>
    <xf numFmtId="3" fontId="16" fillId="0" borderId="16" xfId="0" applyNumberFormat="1" applyFont="1" applyBorder="1" applyAlignment="1">
      <alignment horizontal="center" vertical="center"/>
    </xf>
    <xf numFmtId="0" fontId="0" fillId="9" borderId="10" xfId="0" applyFill="1" applyBorder="1" applyAlignment="1">
      <alignment wrapText="1"/>
    </xf>
    <xf numFmtId="0" fontId="0" fillId="0" borderId="10" xfId="0" applyFill="1" applyBorder="1" applyAlignment="1">
      <alignment wrapText="1"/>
    </xf>
    <xf numFmtId="0" fontId="0" fillId="0" borderId="10" xfId="0" applyBorder="1" applyAlignment="1">
      <alignment wrapText="1"/>
    </xf>
    <xf numFmtId="0" fontId="0" fillId="0" borderId="10" xfId="0" applyBorder="1" applyAlignment="1">
      <alignment horizontal="left" vertical="top" wrapText="1"/>
    </xf>
    <xf numFmtId="0" fontId="0" fillId="0" borderId="0" xfId="0" applyBorder="1" applyAlignment="1">
      <alignment wrapText="1"/>
    </xf>
    <xf numFmtId="0" fontId="14" fillId="0" borderId="10" xfId="0" applyFont="1" applyFill="1" applyBorder="1" applyAlignment="1">
      <alignment horizontal="right" vertical="center" wrapText="1"/>
    </xf>
    <xf numFmtId="0" fontId="14" fillId="9" borderId="10" xfId="0" applyFont="1" applyFill="1" applyBorder="1" applyAlignment="1">
      <alignment horizontal="right" vertical="center" wrapText="1"/>
    </xf>
    <xf numFmtId="0" fontId="3" fillId="3" borderId="18" xfId="0" applyFont="1" applyFill="1" applyBorder="1" applyAlignment="1">
      <alignment horizontal="center" vertical="center" wrapText="1"/>
    </xf>
    <xf numFmtId="3" fontId="12" fillId="4" borderId="11" xfId="0" applyNumberFormat="1" applyFont="1" applyFill="1" applyBorder="1" applyAlignment="1">
      <alignment horizontal="right" vertical="center"/>
    </xf>
    <xf numFmtId="0" fontId="2" fillId="10" borderId="10"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9" borderId="19" xfId="0" applyFill="1" applyBorder="1" applyAlignment="1">
      <alignment horizontal="left" vertical="top" wrapText="1"/>
    </xf>
    <xf numFmtId="0" fontId="0" fillId="9" borderId="20" xfId="0" applyFill="1" applyBorder="1" applyAlignment="1">
      <alignment horizontal="left" vertical="top" wrapText="1"/>
    </xf>
    <xf numFmtId="0" fontId="0" fillId="9" borderId="21" xfId="0" applyFill="1" applyBorder="1" applyAlignment="1">
      <alignment horizontal="left" vertical="top" wrapText="1"/>
    </xf>
    <xf numFmtId="0" fontId="0" fillId="0" borderId="19" xfId="0" applyFill="1" applyBorder="1" applyAlignment="1">
      <alignment horizontal="left" vertical="top" wrapText="1"/>
    </xf>
    <xf numFmtId="0" fontId="0" fillId="0" borderId="20" xfId="0" applyFill="1" applyBorder="1" applyAlignment="1">
      <alignment horizontal="left" vertical="top" wrapText="1"/>
    </xf>
    <xf numFmtId="0" fontId="0" fillId="0" borderId="21" xfId="0" applyFill="1" applyBorder="1" applyAlignment="1">
      <alignment horizontal="left" vertical="top" wrapText="1"/>
    </xf>
    <xf numFmtId="0" fontId="0" fillId="10" borderId="19" xfId="0" applyFill="1" applyBorder="1" applyAlignment="1">
      <alignment horizontal="center"/>
    </xf>
    <xf numFmtId="0" fontId="0" fillId="10" borderId="20" xfId="0" applyFill="1" applyBorder="1" applyAlignment="1">
      <alignment horizontal="center"/>
    </xf>
    <xf numFmtId="0" fontId="0" fillId="10" borderId="21" xfId="0" applyFill="1" applyBorder="1" applyAlignment="1">
      <alignment horizontal="center"/>
    </xf>
    <xf numFmtId="0" fontId="0" fillId="11" borderId="19" xfId="0" applyFill="1" applyBorder="1" applyAlignment="1">
      <alignment horizontal="center"/>
    </xf>
    <xf numFmtId="0" fontId="0" fillId="11" borderId="20" xfId="0" applyFill="1" applyBorder="1" applyAlignment="1">
      <alignment horizontal="center"/>
    </xf>
    <xf numFmtId="0" fontId="0" fillId="11" borderId="21" xfId="0" applyFill="1" applyBorder="1" applyAlignment="1">
      <alignment horizontal="center"/>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19" xfId="0" applyBorder="1" applyAlignment="1">
      <alignment horizontal="left"/>
    </xf>
    <xf numFmtId="0" fontId="0" fillId="0" borderId="20" xfId="0" applyBorder="1" applyAlignment="1">
      <alignment horizontal="left"/>
    </xf>
    <xf numFmtId="0" fontId="0" fillId="0" borderId="21" xfId="0" applyBorder="1" applyAlignment="1">
      <alignment horizontal="left"/>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14" xfId="0" applyFont="1" applyBorder="1" applyAlignment="1">
      <alignment vertical="center"/>
    </xf>
    <xf numFmtId="0" fontId="1" fillId="0" borderId="13" xfId="0" applyFont="1" applyBorder="1" applyAlignment="1">
      <alignment vertical="center"/>
    </xf>
    <xf numFmtId="0" fontId="1" fillId="0" borderId="12" xfId="0" applyFont="1" applyBorder="1" applyAlignment="1">
      <alignment vertical="center"/>
    </xf>
    <xf numFmtId="0" fontId="2" fillId="2" borderId="10" xfId="0" applyFont="1" applyFill="1" applyBorder="1" applyAlignment="1">
      <alignment horizontal="center" vertical="center" wrapText="1"/>
    </xf>
    <xf numFmtId="0" fontId="0" fillId="0" borderId="10" xfId="0" applyBorder="1" applyAlignment="1">
      <alignment horizontal="left" wrapText="1"/>
    </xf>
    <xf numFmtId="0" fontId="0" fillId="9" borderId="10" xfId="0" applyFill="1" applyBorder="1" applyAlignment="1">
      <alignment horizontal="left" wrapText="1"/>
    </xf>
    <xf numFmtId="0" fontId="2" fillId="7" borderId="17" xfId="0" applyFont="1" applyFill="1" applyBorder="1" applyAlignment="1">
      <alignment horizontal="center" vertical="center" wrapText="1"/>
    </xf>
    <xf numFmtId="0" fontId="2" fillId="7" borderId="18"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0" fillId="9" borderId="10" xfId="0" applyFill="1" applyBorder="1" applyAlignment="1">
      <alignment horizontal="left" vertical="top" wrapText="1"/>
    </xf>
    <xf numFmtId="0" fontId="0" fillId="10" borderId="10" xfId="0" applyFill="1" applyBorder="1" applyAlignment="1">
      <alignment horizontal="center"/>
    </xf>
    <xf numFmtId="0" fontId="2" fillId="10" borderId="9" xfId="0" applyFont="1" applyFill="1" applyBorder="1" applyAlignment="1">
      <alignment horizontal="center" vertical="center" wrapText="1"/>
    </xf>
    <xf numFmtId="0" fontId="0" fillId="11" borderId="10" xfId="0" applyFill="1" applyBorder="1" applyAlignment="1">
      <alignment horizontal="center"/>
    </xf>
    <xf numFmtId="0" fontId="0" fillId="0" borderId="10" xfId="0" applyFill="1" applyBorder="1" applyAlignment="1">
      <alignment horizontal="left" vertical="top" wrapText="1"/>
    </xf>
    <xf numFmtId="0" fontId="0" fillId="0" borderId="10" xfId="0"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59"/>
  <sheetViews>
    <sheetView tabSelected="1" topLeftCell="A4" zoomScale="90" zoomScaleNormal="90" workbookViewId="0">
      <selection activeCell="J9" sqref="J9:L9"/>
    </sheetView>
  </sheetViews>
  <sheetFormatPr defaultRowHeight="14.5" x14ac:dyDescent="0.35"/>
  <cols>
    <col min="1" max="1" width="24.7265625" bestFit="1" customWidth="1"/>
    <col min="2" max="2" width="15.08984375" customWidth="1"/>
    <col min="3" max="3" width="15.36328125" customWidth="1"/>
    <col min="4" max="4" width="14.90625" customWidth="1"/>
    <col min="5" max="5" width="15.08984375" customWidth="1"/>
    <col min="6" max="6" width="14.6328125" customWidth="1"/>
    <col min="7" max="7" width="14" customWidth="1"/>
    <col min="8" max="8" width="13.90625" customWidth="1"/>
    <col min="9" max="11" width="13.26953125" customWidth="1"/>
    <col min="12" max="12" width="14.7265625" customWidth="1"/>
    <col min="13" max="13" width="51.36328125" customWidth="1"/>
  </cols>
  <sheetData>
    <row r="3" spans="1:12" ht="15" thickBot="1" x14ac:dyDescent="0.4"/>
    <row r="4" spans="1:12" ht="15" thickBot="1" x14ac:dyDescent="0.4">
      <c r="A4" s="147"/>
      <c r="B4" s="153" t="s">
        <v>0</v>
      </c>
      <c r="C4" s="153"/>
      <c r="D4" s="153"/>
      <c r="E4" s="153"/>
      <c r="F4" s="153"/>
      <c r="G4" s="153"/>
      <c r="H4" s="153"/>
      <c r="I4" s="153"/>
      <c r="J4" s="153"/>
      <c r="K4" s="153"/>
      <c r="L4" s="153"/>
    </row>
    <row r="5" spans="1:12" ht="87.5" thickBot="1" x14ac:dyDescent="0.4">
      <c r="A5" s="148"/>
      <c r="B5" s="1" t="s">
        <v>28</v>
      </c>
      <c r="C5" s="2" t="s">
        <v>38</v>
      </c>
      <c r="D5" s="52" t="s">
        <v>34</v>
      </c>
      <c r="E5" s="43" t="s">
        <v>41</v>
      </c>
      <c r="F5" s="1" t="s">
        <v>27</v>
      </c>
      <c r="G5" s="1" t="s">
        <v>53</v>
      </c>
      <c r="H5" s="1" t="s">
        <v>58</v>
      </c>
      <c r="I5" s="16" t="s">
        <v>37</v>
      </c>
      <c r="J5" s="161" t="s">
        <v>62</v>
      </c>
      <c r="K5" s="161"/>
      <c r="L5" s="161"/>
    </row>
    <row r="6" spans="1:12" ht="15" thickBot="1" x14ac:dyDescent="0.4">
      <c r="A6" s="149"/>
      <c r="B6" s="3" t="s">
        <v>1</v>
      </c>
      <c r="C6" s="4" t="s">
        <v>2</v>
      </c>
      <c r="D6" s="53" t="s">
        <v>45</v>
      </c>
      <c r="E6" s="26" t="s">
        <v>4</v>
      </c>
      <c r="F6" s="3" t="s">
        <v>5</v>
      </c>
      <c r="G6" s="3" t="s">
        <v>22</v>
      </c>
      <c r="H6" s="3" t="s">
        <v>23</v>
      </c>
      <c r="I6" s="32" t="s">
        <v>59</v>
      </c>
      <c r="J6" s="160"/>
      <c r="K6" s="160"/>
      <c r="L6" s="160"/>
    </row>
    <row r="7" spans="1:12" ht="15" thickBot="1" x14ac:dyDescent="0.4">
      <c r="A7" s="5" t="s">
        <v>6</v>
      </c>
      <c r="B7" s="7">
        <v>12163450</v>
      </c>
      <c r="C7" s="6"/>
      <c r="D7" s="54">
        <f>B7-C7</f>
        <v>12163450</v>
      </c>
      <c r="E7" s="27">
        <v>4000000</v>
      </c>
      <c r="F7" s="38">
        <f>SUM(F8:F21)</f>
        <v>2682400</v>
      </c>
      <c r="G7" s="63">
        <f>SUM(G8:G21)</f>
        <v>4000000</v>
      </c>
      <c r="H7" s="63">
        <f>SUM(H8:H21)</f>
        <v>4000000</v>
      </c>
      <c r="I7" s="63">
        <f>B7+G7+H7</f>
        <v>20163450</v>
      </c>
      <c r="J7" s="162"/>
      <c r="K7" s="162"/>
      <c r="L7" s="162"/>
    </row>
    <row r="8" spans="1:12" ht="48.5" customHeight="1" thickBot="1" x14ac:dyDescent="0.4">
      <c r="A8" s="8" t="s">
        <v>7</v>
      </c>
      <c r="B8" s="18">
        <v>126400</v>
      </c>
      <c r="C8" s="10" t="s">
        <v>33</v>
      </c>
      <c r="D8" s="54">
        <f>B8</f>
        <v>126400</v>
      </c>
      <c r="E8" s="28">
        <v>44000</v>
      </c>
      <c r="F8" s="44" t="s">
        <v>30</v>
      </c>
      <c r="G8" s="68">
        <f>E8*0.75</f>
        <v>33000</v>
      </c>
      <c r="H8" s="68">
        <v>33000</v>
      </c>
      <c r="I8" s="63">
        <f t="shared" ref="I8:I21" si="0">B8+G8+H8</f>
        <v>192400</v>
      </c>
      <c r="J8" s="159" t="s">
        <v>64</v>
      </c>
      <c r="K8" s="159"/>
      <c r="L8" s="159"/>
    </row>
    <row r="9" spans="1:12" ht="47" customHeight="1" thickBot="1" x14ac:dyDescent="0.4">
      <c r="A9" s="11" t="s">
        <v>8</v>
      </c>
      <c r="B9" s="19">
        <v>26400</v>
      </c>
      <c r="C9" s="12" t="s">
        <v>33</v>
      </c>
      <c r="D9" s="54">
        <f>B9</f>
        <v>26400</v>
      </c>
      <c r="E9" s="29">
        <v>0</v>
      </c>
      <c r="F9" s="39">
        <v>0</v>
      </c>
      <c r="G9" s="66">
        <v>0</v>
      </c>
      <c r="H9" s="66">
        <v>0</v>
      </c>
      <c r="I9" s="63">
        <f t="shared" si="0"/>
        <v>26400</v>
      </c>
      <c r="J9" s="154" t="s">
        <v>64</v>
      </c>
      <c r="K9" s="154"/>
      <c r="L9" s="154"/>
    </row>
    <row r="10" spans="1:12" ht="61" customHeight="1" thickBot="1" x14ac:dyDescent="0.4">
      <c r="A10" s="8" t="s">
        <v>9</v>
      </c>
      <c r="B10" s="18">
        <v>230400</v>
      </c>
      <c r="C10" s="13">
        <v>15689</v>
      </c>
      <c r="D10" s="54">
        <f t="shared" ref="D10:D20" si="1">B10-C10</f>
        <v>214711</v>
      </c>
      <c r="E10" s="28">
        <v>83200</v>
      </c>
      <c r="F10" s="44" t="s">
        <v>30</v>
      </c>
      <c r="G10" s="68">
        <f>C10/3</f>
        <v>5229.666666666667</v>
      </c>
      <c r="H10" s="68">
        <v>5230</v>
      </c>
      <c r="I10" s="63">
        <f t="shared" si="0"/>
        <v>240859.66666666666</v>
      </c>
      <c r="J10" s="155" t="s">
        <v>67</v>
      </c>
      <c r="K10" s="155"/>
      <c r="L10" s="155"/>
    </row>
    <row r="11" spans="1:12" ht="59.5" customHeight="1" thickBot="1" x14ac:dyDescent="0.4">
      <c r="A11" s="11" t="s">
        <v>10</v>
      </c>
      <c r="B11" s="19">
        <v>188000</v>
      </c>
      <c r="C11" s="12" t="s">
        <v>33</v>
      </c>
      <c r="D11" s="54">
        <f>B11</f>
        <v>188000</v>
      </c>
      <c r="E11" s="30">
        <v>66400</v>
      </c>
      <c r="F11" s="45" t="s">
        <v>30</v>
      </c>
      <c r="G11" s="67">
        <f>E11/2</f>
        <v>33200</v>
      </c>
      <c r="H11" s="67">
        <f>E11/2</f>
        <v>33200</v>
      </c>
      <c r="I11" s="63">
        <f t="shared" si="0"/>
        <v>254400</v>
      </c>
      <c r="J11" s="163" t="s">
        <v>63</v>
      </c>
      <c r="K11" s="163"/>
      <c r="L11" s="163"/>
    </row>
    <row r="12" spans="1:12" ht="58.5" customHeight="1" thickBot="1" x14ac:dyDescent="0.4">
      <c r="A12" s="8" t="s">
        <v>11</v>
      </c>
      <c r="B12" s="18">
        <v>2243400</v>
      </c>
      <c r="C12" s="13">
        <v>1079300</v>
      </c>
      <c r="D12" s="54">
        <f t="shared" si="1"/>
        <v>1164100</v>
      </c>
      <c r="E12" s="28">
        <v>720800</v>
      </c>
      <c r="F12" s="44" t="s">
        <v>30</v>
      </c>
      <c r="G12" s="68">
        <f>C12/3</f>
        <v>359766.66666666669</v>
      </c>
      <c r="H12" s="68">
        <f>C12/3</f>
        <v>359766.66666666669</v>
      </c>
      <c r="I12" s="63">
        <f t="shared" si="0"/>
        <v>2962933.333333333</v>
      </c>
      <c r="J12" s="155" t="s">
        <v>67</v>
      </c>
      <c r="K12" s="155"/>
      <c r="L12" s="155"/>
    </row>
    <row r="13" spans="1:12" ht="48" customHeight="1" thickBot="1" x14ac:dyDescent="0.4">
      <c r="A13" s="11" t="s">
        <v>12</v>
      </c>
      <c r="B13" s="19">
        <v>4390500</v>
      </c>
      <c r="C13" s="14">
        <v>850000</v>
      </c>
      <c r="D13" s="54">
        <f t="shared" si="1"/>
        <v>3540500</v>
      </c>
      <c r="E13" s="30">
        <v>1243200</v>
      </c>
      <c r="F13" s="41">
        <v>2000000</v>
      </c>
      <c r="G13" s="67">
        <v>2000000</v>
      </c>
      <c r="H13" s="67">
        <v>2000000</v>
      </c>
      <c r="I13" s="63">
        <f t="shared" si="0"/>
        <v>8390500</v>
      </c>
      <c r="J13" s="154" t="s">
        <v>64</v>
      </c>
      <c r="K13" s="154"/>
      <c r="L13" s="154"/>
    </row>
    <row r="14" spans="1:12" ht="46" customHeight="1" thickBot="1" x14ac:dyDescent="0.4">
      <c r="A14" s="8" t="s">
        <v>13</v>
      </c>
      <c r="B14" s="18">
        <v>324800</v>
      </c>
      <c r="C14" s="13">
        <v>5050</v>
      </c>
      <c r="D14" s="54">
        <f t="shared" si="1"/>
        <v>319750</v>
      </c>
      <c r="E14" s="28">
        <v>116800</v>
      </c>
      <c r="F14" s="40">
        <v>116800</v>
      </c>
      <c r="G14" s="68">
        <v>116800</v>
      </c>
      <c r="H14" s="68">
        <v>116800</v>
      </c>
      <c r="I14" s="63">
        <f t="shared" si="0"/>
        <v>558400</v>
      </c>
      <c r="J14" s="155" t="s">
        <v>64</v>
      </c>
      <c r="K14" s="155"/>
      <c r="L14" s="155"/>
    </row>
    <row r="15" spans="1:12" ht="42.5" customHeight="1" thickBot="1" x14ac:dyDescent="0.4">
      <c r="A15" s="11" t="s">
        <v>14</v>
      </c>
      <c r="B15" s="19">
        <v>272800</v>
      </c>
      <c r="C15" s="14">
        <v>3859</v>
      </c>
      <c r="D15" s="54">
        <f t="shared" si="1"/>
        <v>268941</v>
      </c>
      <c r="E15" s="30">
        <v>100000</v>
      </c>
      <c r="F15" s="41">
        <v>192000</v>
      </c>
      <c r="G15" s="67">
        <v>192000</v>
      </c>
      <c r="H15" s="67">
        <v>192000</v>
      </c>
      <c r="I15" s="63">
        <f t="shared" si="0"/>
        <v>656800</v>
      </c>
      <c r="J15" s="154" t="s">
        <v>64</v>
      </c>
      <c r="K15" s="154"/>
      <c r="L15" s="154"/>
    </row>
    <row r="16" spans="1:12" ht="45.5" customHeight="1" thickBot="1" x14ac:dyDescent="0.4">
      <c r="A16" s="8" t="s">
        <v>15</v>
      </c>
      <c r="B16" s="18">
        <v>1038400</v>
      </c>
      <c r="C16" s="13">
        <v>37070</v>
      </c>
      <c r="D16" s="54">
        <f t="shared" si="1"/>
        <v>1001330</v>
      </c>
      <c r="E16" s="28">
        <v>373600</v>
      </c>
      <c r="F16" s="40">
        <v>373600</v>
      </c>
      <c r="G16" s="68">
        <v>373600</v>
      </c>
      <c r="H16" s="68">
        <v>373600</v>
      </c>
      <c r="I16" s="63">
        <f t="shared" si="0"/>
        <v>1785600</v>
      </c>
      <c r="J16" s="155" t="s">
        <v>64</v>
      </c>
      <c r="K16" s="155"/>
      <c r="L16" s="155"/>
    </row>
    <row r="17" spans="1:15" ht="60.5" customHeight="1" thickBot="1" x14ac:dyDescent="0.4">
      <c r="A17" s="11" t="s">
        <v>16</v>
      </c>
      <c r="B17" s="19">
        <v>1174850</v>
      </c>
      <c r="C17" s="14">
        <v>114300</v>
      </c>
      <c r="D17" s="54">
        <f t="shared" si="1"/>
        <v>1060550</v>
      </c>
      <c r="E17" s="30">
        <v>432000</v>
      </c>
      <c r="F17" s="45" t="s">
        <v>30</v>
      </c>
      <c r="G17" s="67">
        <f>C17/3</f>
        <v>38100</v>
      </c>
      <c r="H17" s="67">
        <v>38100</v>
      </c>
      <c r="I17" s="63">
        <f t="shared" si="0"/>
        <v>1251050</v>
      </c>
      <c r="J17" s="164" t="s">
        <v>67</v>
      </c>
      <c r="K17" s="164"/>
      <c r="L17" s="164"/>
    </row>
    <row r="18" spans="1:15" ht="45.5" customHeight="1" thickBot="1" x14ac:dyDescent="0.4">
      <c r="A18" s="8" t="s">
        <v>17</v>
      </c>
      <c r="B18" s="18">
        <v>13600</v>
      </c>
      <c r="C18" s="10" t="s">
        <v>33</v>
      </c>
      <c r="D18" s="54">
        <f>B18</f>
        <v>13600</v>
      </c>
      <c r="E18" s="28">
        <v>4000</v>
      </c>
      <c r="F18" s="40">
        <v>0</v>
      </c>
      <c r="G18" s="68">
        <v>0</v>
      </c>
      <c r="H18" s="68">
        <v>0</v>
      </c>
      <c r="I18" s="63">
        <f t="shared" si="0"/>
        <v>13600</v>
      </c>
      <c r="J18" s="155" t="s">
        <v>64</v>
      </c>
      <c r="K18" s="155"/>
      <c r="L18" s="155"/>
    </row>
    <row r="19" spans="1:15" ht="91.5" customHeight="1" thickBot="1" x14ac:dyDescent="0.4">
      <c r="A19" s="11" t="s">
        <v>18</v>
      </c>
      <c r="B19" s="19">
        <v>12800</v>
      </c>
      <c r="C19" s="14">
        <v>3050</v>
      </c>
      <c r="D19" s="54">
        <f t="shared" si="1"/>
        <v>9750</v>
      </c>
      <c r="E19" s="30">
        <v>4000</v>
      </c>
      <c r="F19" s="45" t="s">
        <v>30</v>
      </c>
      <c r="G19" s="67">
        <v>0</v>
      </c>
      <c r="H19" s="67">
        <v>0</v>
      </c>
      <c r="I19" s="63">
        <f t="shared" si="0"/>
        <v>12800</v>
      </c>
      <c r="J19" s="154" t="s">
        <v>66</v>
      </c>
      <c r="K19" s="154"/>
      <c r="L19" s="154"/>
    </row>
    <row r="20" spans="1:15" ht="61" customHeight="1" thickBot="1" x14ac:dyDescent="0.4">
      <c r="A20" s="8" t="s">
        <v>19</v>
      </c>
      <c r="B20" s="18">
        <v>13600</v>
      </c>
      <c r="C20" s="13">
        <v>2000</v>
      </c>
      <c r="D20" s="54">
        <f t="shared" si="1"/>
        <v>11600</v>
      </c>
      <c r="E20" s="28">
        <v>4000</v>
      </c>
      <c r="F20" s="44" t="s">
        <v>30</v>
      </c>
      <c r="G20" s="68">
        <f>2000/3</f>
        <v>666.66666666666663</v>
      </c>
      <c r="H20" s="68">
        <f>2000/3</f>
        <v>666.66666666666663</v>
      </c>
      <c r="I20" s="63">
        <f t="shared" si="0"/>
        <v>14933.333333333332</v>
      </c>
      <c r="J20" s="155" t="s">
        <v>67</v>
      </c>
      <c r="K20" s="155"/>
      <c r="L20" s="155"/>
    </row>
    <row r="21" spans="1:15" ht="31" customHeight="1" thickBot="1" x14ac:dyDescent="0.4">
      <c r="A21" s="15" t="s">
        <v>20</v>
      </c>
      <c r="B21" s="31">
        <f>1233350+874150</f>
        <v>2107500</v>
      </c>
      <c r="C21" s="14">
        <f>299200+550400</f>
        <v>849600</v>
      </c>
      <c r="D21" s="54">
        <f>B21-C21</f>
        <v>1257900</v>
      </c>
      <c r="E21" s="30">
        <f>394400+413600</f>
        <v>808000</v>
      </c>
      <c r="F21" s="46" t="s">
        <v>31</v>
      </c>
      <c r="G21" s="67">
        <f>E7-SUM(G8:G20)</f>
        <v>847637</v>
      </c>
      <c r="H21" s="67">
        <f>E7-SUM(H8:H20)</f>
        <v>847636.66666666698</v>
      </c>
      <c r="I21" s="63">
        <f t="shared" si="0"/>
        <v>3802773.666666667</v>
      </c>
      <c r="J21" s="154" t="s">
        <v>65</v>
      </c>
      <c r="K21" s="154"/>
      <c r="L21" s="154"/>
    </row>
    <row r="22" spans="1:15" ht="15" thickBot="1" x14ac:dyDescent="0.4"/>
    <row r="23" spans="1:15" ht="15" thickBot="1" x14ac:dyDescent="0.4">
      <c r="A23" s="150"/>
      <c r="B23" s="156" t="s">
        <v>21</v>
      </c>
      <c r="C23" s="157"/>
      <c r="D23" s="157"/>
      <c r="E23" s="157"/>
      <c r="F23" s="157"/>
      <c r="G23" s="157"/>
      <c r="H23" s="157"/>
      <c r="I23" s="157"/>
      <c r="J23" s="157"/>
      <c r="K23" s="157"/>
      <c r="L23" s="157"/>
      <c r="M23" s="158"/>
    </row>
    <row r="24" spans="1:15" ht="87.5" thickBot="1" x14ac:dyDescent="0.4">
      <c r="A24" s="151"/>
      <c r="B24" s="81" t="s">
        <v>29</v>
      </c>
      <c r="C24" s="81" t="s">
        <v>28</v>
      </c>
      <c r="D24" s="81" t="s">
        <v>38</v>
      </c>
      <c r="E24" s="81" t="s">
        <v>34</v>
      </c>
      <c r="F24" s="81" t="s">
        <v>42</v>
      </c>
      <c r="G24" s="81" t="s">
        <v>36</v>
      </c>
      <c r="H24" s="81" t="s">
        <v>53</v>
      </c>
      <c r="I24" s="81" t="s">
        <v>52</v>
      </c>
      <c r="J24" s="81" t="s">
        <v>58</v>
      </c>
      <c r="K24" s="81" t="s">
        <v>60</v>
      </c>
      <c r="L24" s="81" t="s">
        <v>39</v>
      </c>
      <c r="M24" s="116" t="s">
        <v>62</v>
      </c>
    </row>
    <row r="25" spans="1:15" ht="15" thickBot="1" x14ac:dyDescent="0.4">
      <c r="A25" s="152"/>
      <c r="B25" s="32" t="s">
        <v>1</v>
      </c>
      <c r="C25" s="32" t="s">
        <v>2</v>
      </c>
      <c r="D25" s="32" t="s">
        <v>3</v>
      </c>
      <c r="E25" s="32" t="s">
        <v>46</v>
      </c>
      <c r="F25" s="32" t="s">
        <v>5</v>
      </c>
      <c r="G25" s="32" t="s">
        <v>22</v>
      </c>
      <c r="H25" s="32" t="s">
        <v>23</v>
      </c>
      <c r="I25" s="32" t="s">
        <v>44</v>
      </c>
      <c r="J25" s="32" t="s">
        <v>23</v>
      </c>
      <c r="K25" s="32" t="s">
        <v>44</v>
      </c>
      <c r="L25" s="32" t="s">
        <v>47</v>
      </c>
      <c r="M25" s="82"/>
    </row>
    <row r="26" spans="1:15" ht="15" thickBot="1" x14ac:dyDescent="0.4">
      <c r="A26" s="77" t="s">
        <v>6</v>
      </c>
      <c r="B26" s="83">
        <v>600</v>
      </c>
      <c r="C26" s="55">
        <v>3776940</v>
      </c>
      <c r="D26" s="84">
        <v>168436</v>
      </c>
      <c r="E26" s="84">
        <f>C26-D26</f>
        <v>3608504</v>
      </c>
      <c r="F26" s="84">
        <v>2712610</v>
      </c>
      <c r="G26" s="85">
        <f>SUM(G27:G40)+F32</f>
        <v>1191912</v>
      </c>
      <c r="H26" s="86">
        <f>SUM(H27:H40)</f>
        <v>2712610</v>
      </c>
      <c r="I26" s="86">
        <f>SUM(I27:I40)</f>
        <v>786</v>
      </c>
      <c r="J26" s="86">
        <f>SUM(J27:J40)</f>
        <v>2712610</v>
      </c>
      <c r="K26" s="86">
        <f>SUM(K27:K40)</f>
        <v>786</v>
      </c>
      <c r="L26" s="86">
        <f>C26+H26</f>
        <v>6489550</v>
      </c>
      <c r="M26" s="87"/>
    </row>
    <row r="27" spans="1:15" ht="44" thickBot="1" x14ac:dyDescent="0.4">
      <c r="A27" s="78" t="s">
        <v>7</v>
      </c>
      <c r="B27" s="58">
        <v>0</v>
      </c>
      <c r="C27" s="58">
        <v>0</v>
      </c>
      <c r="D27" s="58">
        <v>0</v>
      </c>
      <c r="E27" s="84">
        <f t="shared" ref="E27:E40" si="2">C27-D27</f>
        <v>0</v>
      </c>
      <c r="F27" s="58" t="s">
        <v>24</v>
      </c>
      <c r="G27" s="88" t="s">
        <v>30</v>
      </c>
      <c r="H27" s="89">
        <v>0</v>
      </c>
      <c r="I27" s="89">
        <v>0</v>
      </c>
      <c r="J27" s="89">
        <v>0</v>
      </c>
      <c r="K27" s="89">
        <v>0</v>
      </c>
      <c r="L27" s="86">
        <f t="shared" ref="L27:L40" si="3">C27+H27</f>
        <v>0</v>
      </c>
      <c r="M27" s="107" t="s">
        <v>69</v>
      </c>
    </row>
    <row r="28" spans="1:15" ht="33.5" customHeight="1" thickBot="1" x14ac:dyDescent="0.4">
      <c r="A28" s="79" t="s">
        <v>8</v>
      </c>
      <c r="B28" s="56">
        <v>0</v>
      </c>
      <c r="C28" s="56">
        <v>0</v>
      </c>
      <c r="D28" s="56">
        <v>0</v>
      </c>
      <c r="E28" s="84">
        <f t="shared" si="2"/>
        <v>0</v>
      </c>
      <c r="F28" s="56" t="s">
        <v>24</v>
      </c>
      <c r="G28" s="90">
        <v>0</v>
      </c>
      <c r="H28" s="91">
        <v>0</v>
      </c>
      <c r="I28" s="91">
        <v>0</v>
      </c>
      <c r="J28" s="91">
        <v>0</v>
      </c>
      <c r="K28" s="91">
        <v>0</v>
      </c>
      <c r="L28" s="86">
        <f t="shared" si="3"/>
        <v>0</v>
      </c>
      <c r="M28" s="110" t="s">
        <v>68</v>
      </c>
    </row>
    <row r="29" spans="1:15" ht="44" thickBot="1" x14ac:dyDescent="0.4">
      <c r="A29" s="78" t="s">
        <v>9</v>
      </c>
      <c r="B29" s="58">
        <v>14</v>
      </c>
      <c r="C29" s="57">
        <v>82080</v>
      </c>
      <c r="D29" s="92" t="s">
        <v>33</v>
      </c>
      <c r="E29" s="84">
        <f>C29</f>
        <v>82080</v>
      </c>
      <c r="F29" s="57">
        <v>55920</v>
      </c>
      <c r="G29" s="93" t="s">
        <v>30</v>
      </c>
      <c r="H29" s="94">
        <f>F29/2</f>
        <v>27960</v>
      </c>
      <c r="I29" s="113">
        <v>7</v>
      </c>
      <c r="J29" s="94">
        <f>F29/2</f>
        <v>27960</v>
      </c>
      <c r="K29" s="89">
        <v>3</v>
      </c>
      <c r="L29" s="86">
        <f t="shared" si="3"/>
        <v>110040</v>
      </c>
      <c r="M29" s="107" t="s">
        <v>63</v>
      </c>
      <c r="O29" s="42"/>
    </row>
    <row r="30" spans="1:15" ht="44" thickBot="1" x14ac:dyDescent="0.4">
      <c r="A30" s="79" t="s">
        <v>10</v>
      </c>
      <c r="B30" s="56">
        <v>0</v>
      </c>
      <c r="C30" s="56">
        <v>0</v>
      </c>
      <c r="D30" s="56">
        <v>0</v>
      </c>
      <c r="E30" s="84">
        <f t="shared" si="2"/>
        <v>0</v>
      </c>
      <c r="F30" s="56" t="s">
        <v>24</v>
      </c>
      <c r="G30" s="95" t="s">
        <v>30</v>
      </c>
      <c r="H30" s="91">
        <v>0</v>
      </c>
      <c r="I30" s="91">
        <v>0</v>
      </c>
      <c r="J30" s="91">
        <v>0</v>
      </c>
      <c r="K30" s="91">
        <v>0</v>
      </c>
      <c r="L30" s="86">
        <f t="shared" si="3"/>
        <v>0</v>
      </c>
      <c r="M30" s="108" t="s">
        <v>69</v>
      </c>
    </row>
    <row r="31" spans="1:15" ht="44" thickBot="1" x14ac:dyDescent="0.4">
      <c r="A31" s="78" t="s">
        <v>11</v>
      </c>
      <c r="B31" s="58">
        <v>109</v>
      </c>
      <c r="C31" s="57">
        <v>682320</v>
      </c>
      <c r="D31" s="57">
        <v>47580</v>
      </c>
      <c r="E31" s="84">
        <f t="shared" si="2"/>
        <v>634740</v>
      </c>
      <c r="F31" s="57">
        <v>488784</v>
      </c>
      <c r="G31" s="93" t="s">
        <v>30</v>
      </c>
      <c r="H31" s="94">
        <f>F31/2</f>
        <v>244392</v>
      </c>
      <c r="I31" s="113">
        <v>55</v>
      </c>
      <c r="J31" s="94">
        <v>244392</v>
      </c>
      <c r="K31" s="89">
        <v>25</v>
      </c>
      <c r="L31" s="86">
        <f t="shared" si="3"/>
        <v>926712</v>
      </c>
      <c r="M31" s="107" t="s">
        <v>72</v>
      </c>
    </row>
    <row r="32" spans="1:15" ht="44" thickBot="1" x14ac:dyDescent="0.4">
      <c r="A32" s="79" t="s">
        <v>12</v>
      </c>
      <c r="B32" s="56">
        <v>188</v>
      </c>
      <c r="C32" s="59">
        <v>1177920</v>
      </c>
      <c r="D32" s="96" t="s">
        <v>33</v>
      </c>
      <c r="E32" s="84">
        <f>C32</f>
        <v>1177920</v>
      </c>
      <c r="F32" s="59">
        <v>842712</v>
      </c>
      <c r="G32" s="97" t="s">
        <v>43</v>
      </c>
      <c r="H32" s="98">
        <f>F32*2</f>
        <v>1685424</v>
      </c>
      <c r="I32" s="112">
        <v>221</v>
      </c>
      <c r="J32" s="98">
        <v>1685424</v>
      </c>
      <c r="K32" s="91">
        <v>169</v>
      </c>
      <c r="L32" s="86">
        <f t="shared" si="3"/>
        <v>2863344</v>
      </c>
      <c r="M32" s="109" t="s">
        <v>71</v>
      </c>
      <c r="N32" s="42"/>
    </row>
    <row r="33" spans="1:15" ht="29.5" thickBot="1" x14ac:dyDescent="0.4">
      <c r="A33" s="78" t="s">
        <v>13</v>
      </c>
      <c r="B33" s="58">
        <v>19</v>
      </c>
      <c r="C33" s="57">
        <v>116640</v>
      </c>
      <c r="D33" s="92" t="s">
        <v>35</v>
      </c>
      <c r="E33" s="84">
        <f>C33</f>
        <v>116640</v>
      </c>
      <c r="F33" s="57">
        <v>78840</v>
      </c>
      <c r="G33" s="99">
        <v>78840</v>
      </c>
      <c r="H33" s="94">
        <v>78840</v>
      </c>
      <c r="I33" s="89">
        <v>13</v>
      </c>
      <c r="J33" s="94">
        <v>78840</v>
      </c>
      <c r="K33" s="89">
        <v>8</v>
      </c>
      <c r="L33" s="86">
        <f t="shared" si="3"/>
        <v>195480</v>
      </c>
      <c r="M33" s="107" t="s">
        <v>73</v>
      </c>
    </row>
    <row r="34" spans="1:15" ht="29.5" thickBot="1" x14ac:dyDescent="0.4">
      <c r="A34" s="79" t="s">
        <v>14</v>
      </c>
      <c r="B34" s="56">
        <v>36</v>
      </c>
      <c r="C34" s="59">
        <v>99360</v>
      </c>
      <c r="D34" s="96" t="s">
        <v>33</v>
      </c>
      <c r="E34" s="84">
        <f>C34</f>
        <v>99360</v>
      </c>
      <c r="F34" s="59">
        <v>67560</v>
      </c>
      <c r="G34" s="97">
        <v>17280</v>
      </c>
      <c r="H34" s="98">
        <v>17280</v>
      </c>
      <c r="I34" s="91">
        <v>0</v>
      </c>
      <c r="J34" s="98">
        <v>17280</v>
      </c>
      <c r="K34" s="91">
        <v>1</v>
      </c>
      <c r="L34" s="86">
        <f t="shared" si="3"/>
        <v>116640</v>
      </c>
      <c r="M34" s="109" t="s">
        <v>64</v>
      </c>
      <c r="N34" s="42"/>
    </row>
    <row r="35" spans="1:15" ht="29.5" thickBot="1" x14ac:dyDescent="0.4">
      <c r="A35" s="78" t="s">
        <v>15</v>
      </c>
      <c r="B35" s="58">
        <v>57</v>
      </c>
      <c r="C35" s="57">
        <v>358560</v>
      </c>
      <c r="D35" s="58">
        <v>1800</v>
      </c>
      <c r="E35" s="84">
        <f t="shared" si="2"/>
        <v>356760</v>
      </c>
      <c r="F35" s="57">
        <v>253080</v>
      </c>
      <c r="G35" s="99">
        <v>253080</v>
      </c>
      <c r="H35" s="94">
        <v>253080</v>
      </c>
      <c r="I35" s="89">
        <v>42</v>
      </c>
      <c r="J35" s="94">
        <v>253080</v>
      </c>
      <c r="K35" s="89">
        <v>26</v>
      </c>
      <c r="L35" s="86">
        <f t="shared" si="3"/>
        <v>611640</v>
      </c>
      <c r="M35" s="107" t="s">
        <v>73</v>
      </c>
    </row>
    <row r="36" spans="1:15" ht="44" thickBot="1" x14ac:dyDescent="0.4">
      <c r="A36" s="79" t="s">
        <v>16</v>
      </c>
      <c r="B36" s="56">
        <v>16</v>
      </c>
      <c r="C36" s="59">
        <v>182520</v>
      </c>
      <c r="D36" s="59">
        <v>1020</v>
      </c>
      <c r="E36" s="84">
        <f t="shared" si="2"/>
        <v>181500</v>
      </c>
      <c r="F36" s="59">
        <v>292632</v>
      </c>
      <c r="G36" s="100" t="s">
        <v>30</v>
      </c>
      <c r="H36" s="98">
        <f>F36/2</f>
        <v>146316</v>
      </c>
      <c r="I36" s="112">
        <v>28</v>
      </c>
      <c r="J36" s="98">
        <v>146316</v>
      </c>
      <c r="K36" s="91">
        <v>15</v>
      </c>
      <c r="L36" s="86">
        <f t="shared" si="3"/>
        <v>328836</v>
      </c>
      <c r="M36" s="109" t="s">
        <v>70</v>
      </c>
    </row>
    <row r="37" spans="1:15" ht="29.5" thickBot="1" x14ac:dyDescent="0.4">
      <c r="A37" s="78" t="s">
        <v>17</v>
      </c>
      <c r="B37" s="58">
        <v>0</v>
      </c>
      <c r="C37" s="58">
        <v>0</v>
      </c>
      <c r="D37" s="58">
        <v>0</v>
      </c>
      <c r="E37" s="84">
        <f t="shared" si="2"/>
        <v>0</v>
      </c>
      <c r="F37" s="58" t="s">
        <v>25</v>
      </c>
      <c r="G37" s="101">
        <v>0</v>
      </c>
      <c r="H37" s="89">
        <v>0</v>
      </c>
      <c r="I37" s="89">
        <v>0</v>
      </c>
      <c r="J37" s="89">
        <v>0</v>
      </c>
      <c r="K37" s="89">
        <v>0</v>
      </c>
      <c r="L37" s="86">
        <f t="shared" si="3"/>
        <v>0</v>
      </c>
      <c r="M37" s="107" t="s">
        <v>68</v>
      </c>
    </row>
    <row r="38" spans="1:15" ht="44" thickBot="1" x14ac:dyDescent="0.4">
      <c r="A38" s="79" t="s">
        <v>18</v>
      </c>
      <c r="B38" s="56">
        <v>0</v>
      </c>
      <c r="C38" s="56">
        <v>0</v>
      </c>
      <c r="D38" s="56">
        <v>0</v>
      </c>
      <c r="E38" s="84">
        <f t="shared" si="2"/>
        <v>0</v>
      </c>
      <c r="F38" s="56" t="s">
        <v>25</v>
      </c>
      <c r="G38" s="95" t="s">
        <v>30</v>
      </c>
      <c r="H38" s="91">
        <v>0</v>
      </c>
      <c r="I38" s="91">
        <v>0</v>
      </c>
      <c r="J38" s="91">
        <v>0</v>
      </c>
      <c r="K38" s="91">
        <v>0</v>
      </c>
      <c r="L38" s="86">
        <f t="shared" si="3"/>
        <v>0</v>
      </c>
      <c r="M38" s="108" t="s">
        <v>69</v>
      </c>
    </row>
    <row r="39" spans="1:15" ht="44" thickBot="1" x14ac:dyDescent="0.4">
      <c r="A39" s="78" t="s">
        <v>19</v>
      </c>
      <c r="B39" s="58">
        <v>0</v>
      </c>
      <c r="C39" s="58">
        <v>0</v>
      </c>
      <c r="D39" s="58">
        <v>0</v>
      </c>
      <c r="E39" s="84">
        <f t="shared" si="2"/>
        <v>0</v>
      </c>
      <c r="F39" s="58" t="s">
        <v>25</v>
      </c>
      <c r="G39" s="88" t="s">
        <v>30</v>
      </c>
      <c r="H39" s="89">
        <v>0</v>
      </c>
      <c r="I39" s="89">
        <v>0</v>
      </c>
      <c r="J39" s="89">
        <v>0</v>
      </c>
      <c r="K39" s="89">
        <v>0</v>
      </c>
      <c r="L39" s="86">
        <f t="shared" si="3"/>
        <v>0</v>
      </c>
      <c r="M39" s="107" t="s">
        <v>69</v>
      </c>
    </row>
    <row r="40" spans="1:15" ht="31" customHeight="1" thickBot="1" x14ac:dyDescent="0.4">
      <c r="A40" s="80" t="s">
        <v>20</v>
      </c>
      <c r="B40" s="56">
        <f>61+100</f>
        <v>161</v>
      </c>
      <c r="C40" s="59">
        <f>380160+697380</f>
        <v>1077540</v>
      </c>
      <c r="D40" s="59">
        <v>118080</v>
      </c>
      <c r="E40" s="84">
        <f t="shared" si="2"/>
        <v>959460</v>
      </c>
      <c r="F40" s="59">
        <f>F26-SUM(F27:F39)</f>
        <v>633082</v>
      </c>
      <c r="G40" s="102" t="s">
        <v>31</v>
      </c>
      <c r="H40" s="103">
        <f>F26-H29-H32-H33-H34-H35-H36-H31</f>
        <v>259318</v>
      </c>
      <c r="I40" s="91">
        <f>786-I29-I31-I32-I33-I34-I35-I36</f>
        <v>420</v>
      </c>
      <c r="J40" s="103">
        <f>F26-J29-J31-J32-J33-J34-J35-J36</f>
        <v>259318</v>
      </c>
      <c r="K40" s="91">
        <f>786-K29-K31-K32-K33-K34-K35-K36</f>
        <v>539</v>
      </c>
      <c r="L40" s="86">
        <f t="shared" si="3"/>
        <v>1336858</v>
      </c>
      <c r="M40" s="110" t="s">
        <v>65</v>
      </c>
      <c r="N40" s="111"/>
      <c r="O40" s="111"/>
    </row>
    <row r="41" spans="1:15" ht="15" thickBot="1" x14ac:dyDescent="0.4"/>
    <row r="42" spans="1:15" ht="15" thickBot="1" x14ac:dyDescent="0.4">
      <c r="A42" s="144"/>
      <c r="B42" s="117" t="s">
        <v>26</v>
      </c>
      <c r="C42" s="118"/>
      <c r="D42" s="118"/>
      <c r="E42" s="118"/>
      <c r="F42" s="118"/>
      <c r="G42" s="118"/>
      <c r="H42" s="118"/>
      <c r="I42" s="118"/>
      <c r="J42" s="118"/>
      <c r="K42" s="118"/>
      <c r="L42" s="119"/>
    </row>
    <row r="43" spans="1:15" ht="87.5" thickBot="1" x14ac:dyDescent="0.4">
      <c r="A43" s="145"/>
      <c r="B43" s="62" t="s">
        <v>49</v>
      </c>
      <c r="C43" s="1" t="s">
        <v>40</v>
      </c>
      <c r="D43" s="1" t="s">
        <v>48</v>
      </c>
      <c r="E43" s="1" t="s">
        <v>54</v>
      </c>
      <c r="F43" s="1" t="s">
        <v>55</v>
      </c>
      <c r="G43" s="43" t="s">
        <v>56</v>
      </c>
      <c r="H43" s="43" t="s">
        <v>57</v>
      </c>
      <c r="I43" s="52" t="s">
        <v>37</v>
      </c>
      <c r="J43" s="161" t="s">
        <v>62</v>
      </c>
      <c r="K43" s="161"/>
      <c r="L43" s="161"/>
    </row>
    <row r="44" spans="1:15" ht="15" thickBot="1" x14ac:dyDescent="0.4">
      <c r="A44" s="146"/>
      <c r="B44" s="3" t="s">
        <v>1</v>
      </c>
      <c r="C44" s="3" t="s">
        <v>2</v>
      </c>
      <c r="D44" s="3" t="s">
        <v>3</v>
      </c>
      <c r="E44" s="3" t="s">
        <v>4</v>
      </c>
      <c r="F44" s="3" t="s">
        <v>5</v>
      </c>
      <c r="G44" s="3" t="s">
        <v>22</v>
      </c>
      <c r="H44" s="32" t="s">
        <v>23</v>
      </c>
      <c r="I44" s="114" t="s">
        <v>51</v>
      </c>
      <c r="J44" s="126"/>
      <c r="K44" s="127"/>
      <c r="L44" s="128"/>
    </row>
    <row r="45" spans="1:15" ht="15" thickBot="1" x14ac:dyDescent="0.4">
      <c r="A45" s="20" t="s">
        <v>6</v>
      </c>
      <c r="B45" s="64">
        <f t="shared" ref="B45:H45" si="4">SUM(B46:B59)</f>
        <v>100000</v>
      </c>
      <c r="C45" s="64">
        <f t="shared" si="4"/>
        <v>100</v>
      </c>
      <c r="D45" s="33">
        <f t="shared" si="4"/>
        <v>0</v>
      </c>
      <c r="E45" s="64">
        <f t="shared" si="4"/>
        <v>100000</v>
      </c>
      <c r="F45" s="64">
        <f t="shared" si="4"/>
        <v>100</v>
      </c>
      <c r="G45" s="64">
        <f t="shared" si="4"/>
        <v>350000</v>
      </c>
      <c r="H45" s="64">
        <f t="shared" si="4"/>
        <v>250</v>
      </c>
      <c r="I45" s="115">
        <f>E45+G45</f>
        <v>450000</v>
      </c>
      <c r="J45" s="129"/>
      <c r="K45" s="130"/>
      <c r="L45" s="131"/>
    </row>
    <row r="46" spans="1:15" ht="31.5" customHeight="1" thickBot="1" x14ac:dyDescent="0.4">
      <c r="A46" s="21" t="s">
        <v>7</v>
      </c>
      <c r="B46" s="9">
        <v>1096</v>
      </c>
      <c r="C46" s="60">
        <v>1</v>
      </c>
      <c r="D46" s="47" t="s">
        <v>30</v>
      </c>
      <c r="E46" s="69">
        <v>0</v>
      </c>
      <c r="F46" s="69">
        <v>0</v>
      </c>
      <c r="G46" s="74">
        <v>0</v>
      </c>
      <c r="H46" s="74">
        <v>0</v>
      </c>
      <c r="I46" s="115">
        <f t="shared" ref="I46:I59" si="5">E46+G46</f>
        <v>0</v>
      </c>
      <c r="J46" s="120" t="s">
        <v>75</v>
      </c>
      <c r="K46" s="121"/>
      <c r="L46" s="122"/>
    </row>
    <row r="47" spans="1:15" ht="31.5" customHeight="1" thickBot="1" x14ac:dyDescent="0.4">
      <c r="A47" s="22" t="s">
        <v>8</v>
      </c>
      <c r="B47" s="23">
        <v>334</v>
      </c>
      <c r="C47" s="61">
        <v>1</v>
      </c>
      <c r="D47" s="35">
        <v>0</v>
      </c>
      <c r="E47" s="70">
        <v>0</v>
      </c>
      <c r="F47" s="70">
        <v>0</v>
      </c>
      <c r="G47" s="75">
        <v>0</v>
      </c>
      <c r="H47" s="75">
        <v>0</v>
      </c>
      <c r="I47" s="115">
        <f t="shared" si="5"/>
        <v>0</v>
      </c>
      <c r="J47" s="132" t="s">
        <v>74</v>
      </c>
      <c r="K47" s="133"/>
      <c r="L47" s="134"/>
    </row>
    <row r="48" spans="1:15" ht="31.5" customHeight="1" thickBot="1" x14ac:dyDescent="0.4">
      <c r="A48" s="21" t="s">
        <v>9</v>
      </c>
      <c r="B48" s="9">
        <v>2061</v>
      </c>
      <c r="C48" s="60">
        <v>2</v>
      </c>
      <c r="D48" s="47" t="s">
        <v>30</v>
      </c>
      <c r="E48" s="69">
        <v>0</v>
      </c>
      <c r="F48" s="69">
        <v>0</v>
      </c>
      <c r="G48" s="74">
        <v>0</v>
      </c>
      <c r="H48" s="76">
        <v>0</v>
      </c>
      <c r="I48" s="115">
        <f t="shared" si="5"/>
        <v>0</v>
      </c>
      <c r="J48" s="120" t="s">
        <v>75</v>
      </c>
      <c r="K48" s="121"/>
      <c r="L48" s="122"/>
    </row>
    <row r="49" spans="1:12" ht="31.5" customHeight="1" thickBot="1" x14ac:dyDescent="0.4">
      <c r="A49" s="22" t="s">
        <v>10</v>
      </c>
      <c r="B49" s="24">
        <v>1645</v>
      </c>
      <c r="C49" s="61">
        <v>1</v>
      </c>
      <c r="D49" s="48" t="s">
        <v>30</v>
      </c>
      <c r="E49" s="71">
        <v>0</v>
      </c>
      <c r="F49" s="71">
        <v>0</v>
      </c>
      <c r="G49" s="75">
        <v>0</v>
      </c>
      <c r="H49" s="75">
        <v>0</v>
      </c>
      <c r="I49" s="115">
        <f t="shared" si="5"/>
        <v>0</v>
      </c>
      <c r="J49" s="123" t="s">
        <v>75</v>
      </c>
      <c r="K49" s="124"/>
      <c r="L49" s="125"/>
    </row>
    <row r="50" spans="1:12" ht="31.5" customHeight="1" thickBot="1" x14ac:dyDescent="0.4">
      <c r="A50" s="21" t="s">
        <v>11</v>
      </c>
      <c r="B50" s="9">
        <v>18019</v>
      </c>
      <c r="C50" s="60">
        <v>18</v>
      </c>
      <c r="D50" s="47" t="s">
        <v>30</v>
      </c>
      <c r="E50" s="69">
        <v>0</v>
      </c>
      <c r="F50" s="69">
        <v>0</v>
      </c>
      <c r="G50" s="74">
        <v>0</v>
      </c>
      <c r="H50" s="76">
        <v>0</v>
      </c>
      <c r="I50" s="115">
        <f t="shared" si="5"/>
        <v>0</v>
      </c>
      <c r="J50" s="120" t="s">
        <v>75</v>
      </c>
      <c r="K50" s="121"/>
      <c r="L50" s="122"/>
    </row>
    <row r="51" spans="1:12" ht="31.5" customHeight="1" thickBot="1" x14ac:dyDescent="0.4">
      <c r="A51" s="22" t="s">
        <v>12</v>
      </c>
      <c r="B51" s="24">
        <v>31066</v>
      </c>
      <c r="C51" s="61">
        <v>31</v>
      </c>
      <c r="D51" s="65" t="s">
        <v>50</v>
      </c>
      <c r="E51" s="71">
        <f>B45-E52-E59</f>
        <v>73155</v>
      </c>
      <c r="F51" s="71">
        <v>73</v>
      </c>
      <c r="G51" s="75">
        <f>E51*3.5</f>
        <v>256042.5</v>
      </c>
      <c r="H51" s="75">
        <f>250-H52-H59</f>
        <v>220</v>
      </c>
      <c r="I51" s="115">
        <f t="shared" si="5"/>
        <v>329197.5</v>
      </c>
      <c r="J51" s="138" t="s">
        <v>76</v>
      </c>
      <c r="K51" s="139"/>
      <c r="L51" s="140"/>
    </row>
    <row r="52" spans="1:12" ht="20.5" customHeight="1" thickBot="1" x14ac:dyDescent="0.4">
      <c r="A52" s="21" t="s">
        <v>13</v>
      </c>
      <c r="B52" s="9">
        <v>2906</v>
      </c>
      <c r="C52" s="60">
        <v>2</v>
      </c>
      <c r="D52" s="34" t="s">
        <v>32</v>
      </c>
      <c r="E52" s="69">
        <v>6845</v>
      </c>
      <c r="F52" s="69">
        <v>7</v>
      </c>
      <c r="G52" s="74">
        <f>E52*3.5</f>
        <v>23957.5</v>
      </c>
      <c r="H52" s="74">
        <v>23</v>
      </c>
      <c r="I52" s="115">
        <f t="shared" si="5"/>
        <v>30802.5</v>
      </c>
      <c r="J52" s="141"/>
      <c r="K52" s="142"/>
      <c r="L52" s="143"/>
    </row>
    <row r="53" spans="1:12" ht="31.5" customHeight="1" thickBot="1" x14ac:dyDescent="0.4">
      <c r="A53" s="22" t="s">
        <v>14</v>
      </c>
      <c r="B53" s="24">
        <v>2490</v>
      </c>
      <c r="C53" s="61">
        <v>2</v>
      </c>
      <c r="D53" s="36">
        <v>0</v>
      </c>
      <c r="E53" s="71">
        <v>0</v>
      </c>
      <c r="F53" s="71">
        <v>0</v>
      </c>
      <c r="G53" s="75">
        <v>0</v>
      </c>
      <c r="H53" s="75">
        <v>0</v>
      </c>
      <c r="I53" s="115">
        <f t="shared" si="5"/>
        <v>0</v>
      </c>
      <c r="J53" s="132" t="s">
        <v>74</v>
      </c>
      <c r="K53" s="133"/>
      <c r="L53" s="134"/>
    </row>
    <row r="54" spans="1:12" ht="31.5" customHeight="1" thickBot="1" x14ac:dyDescent="0.4">
      <c r="A54" s="21" t="s">
        <v>15</v>
      </c>
      <c r="B54" s="9">
        <v>9330</v>
      </c>
      <c r="C54" s="60">
        <v>9</v>
      </c>
      <c r="D54" s="34">
        <v>0</v>
      </c>
      <c r="E54" s="69">
        <v>0</v>
      </c>
      <c r="F54" s="69">
        <v>0</v>
      </c>
      <c r="G54" s="76">
        <v>0</v>
      </c>
      <c r="H54" s="76">
        <v>0</v>
      </c>
      <c r="I54" s="115">
        <f t="shared" si="5"/>
        <v>0</v>
      </c>
      <c r="J54" s="120" t="s">
        <v>74</v>
      </c>
      <c r="K54" s="121"/>
      <c r="L54" s="122"/>
    </row>
    <row r="55" spans="1:12" ht="31.5" customHeight="1" thickBot="1" x14ac:dyDescent="0.4">
      <c r="A55" s="22" t="s">
        <v>16</v>
      </c>
      <c r="B55" s="24">
        <v>10788</v>
      </c>
      <c r="C55" s="61">
        <v>10</v>
      </c>
      <c r="D55" s="48" t="s">
        <v>30</v>
      </c>
      <c r="E55" s="71">
        <v>0</v>
      </c>
      <c r="F55" s="71">
        <v>0</v>
      </c>
      <c r="G55" s="75">
        <v>0</v>
      </c>
      <c r="H55" s="75">
        <v>0</v>
      </c>
      <c r="I55" s="115">
        <f t="shared" si="5"/>
        <v>0</v>
      </c>
      <c r="J55" s="123" t="s">
        <v>75</v>
      </c>
      <c r="K55" s="124"/>
      <c r="L55" s="125"/>
    </row>
    <row r="56" spans="1:12" ht="31.5" customHeight="1" thickBot="1" x14ac:dyDescent="0.4">
      <c r="A56" s="21" t="s">
        <v>17</v>
      </c>
      <c r="B56" s="17">
        <v>87</v>
      </c>
      <c r="C56" s="60">
        <v>1</v>
      </c>
      <c r="D56" s="37">
        <v>0</v>
      </c>
      <c r="E56" s="72">
        <v>0</v>
      </c>
      <c r="F56" s="72">
        <v>0</v>
      </c>
      <c r="G56" s="76">
        <v>0</v>
      </c>
      <c r="H56" s="76">
        <v>0</v>
      </c>
      <c r="I56" s="115">
        <f t="shared" si="5"/>
        <v>0</v>
      </c>
      <c r="J56" s="120" t="s">
        <v>74</v>
      </c>
      <c r="K56" s="121"/>
      <c r="L56" s="122"/>
    </row>
    <row r="57" spans="1:12" ht="31.5" customHeight="1" thickBot="1" x14ac:dyDescent="0.4">
      <c r="A57" s="22" t="s">
        <v>18</v>
      </c>
      <c r="B57" s="23">
        <v>95</v>
      </c>
      <c r="C57" s="61">
        <v>1</v>
      </c>
      <c r="D57" s="49" t="s">
        <v>30</v>
      </c>
      <c r="E57" s="70">
        <v>0</v>
      </c>
      <c r="F57" s="70">
        <v>0</v>
      </c>
      <c r="G57" s="75">
        <v>0</v>
      </c>
      <c r="H57" s="75">
        <v>0</v>
      </c>
      <c r="I57" s="115">
        <f t="shared" si="5"/>
        <v>0</v>
      </c>
      <c r="J57" s="123" t="s">
        <v>75</v>
      </c>
      <c r="K57" s="124"/>
      <c r="L57" s="125"/>
    </row>
    <row r="58" spans="1:12" ht="31.5" customHeight="1" thickBot="1" x14ac:dyDescent="0.4">
      <c r="A58" s="21" t="s">
        <v>19</v>
      </c>
      <c r="B58" s="17">
        <v>83</v>
      </c>
      <c r="C58" s="60">
        <v>1</v>
      </c>
      <c r="D58" s="50" t="s">
        <v>30</v>
      </c>
      <c r="E58" s="72">
        <v>0</v>
      </c>
      <c r="F58" s="72">
        <v>0</v>
      </c>
      <c r="G58" s="76">
        <v>0</v>
      </c>
      <c r="H58" s="76">
        <v>0</v>
      </c>
      <c r="I58" s="115">
        <f t="shared" si="5"/>
        <v>0</v>
      </c>
      <c r="J58" s="120" t="s">
        <v>75</v>
      </c>
      <c r="K58" s="121"/>
      <c r="L58" s="122"/>
    </row>
    <row r="59" spans="1:12" ht="15" thickBot="1" x14ac:dyDescent="0.4">
      <c r="A59" s="25" t="s">
        <v>20</v>
      </c>
      <c r="B59" s="24">
        <v>20000</v>
      </c>
      <c r="C59" s="25">
        <v>20</v>
      </c>
      <c r="D59" s="51" t="s">
        <v>31</v>
      </c>
      <c r="E59" s="73">
        <v>20000</v>
      </c>
      <c r="F59" s="73">
        <v>20</v>
      </c>
      <c r="G59" s="75">
        <f>350000*0.2</f>
        <v>70000</v>
      </c>
      <c r="H59" s="75">
        <v>7</v>
      </c>
      <c r="I59" s="115">
        <f t="shared" si="5"/>
        <v>90000</v>
      </c>
      <c r="J59" s="135" t="s">
        <v>77</v>
      </c>
      <c r="K59" s="136"/>
      <c r="L59" s="137"/>
    </row>
  </sheetData>
  <mergeCells count="39">
    <mergeCell ref="J20:L20"/>
    <mergeCell ref="J7:L7"/>
    <mergeCell ref="J10:L10"/>
    <mergeCell ref="J11:L11"/>
    <mergeCell ref="J12:L12"/>
    <mergeCell ref="J17:L17"/>
    <mergeCell ref="J19:L19"/>
    <mergeCell ref="A42:A44"/>
    <mergeCell ref="A4:A6"/>
    <mergeCell ref="A23:A25"/>
    <mergeCell ref="B4:L4"/>
    <mergeCell ref="J9:L9"/>
    <mergeCell ref="J13:L13"/>
    <mergeCell ref="J15:L15"/>
    <mergeCell ref="J18:L18"/>
    <mergeCell ref="J21:L21"/>
    <mergeCell ref="B23:M23"/>
    <mergeCell ref="J8:L8"/>
    <mergeCell ref="J14:L14"/>
    <mergeCell ref="J16:L16"/>
    <mergeCell ref="J6:L6"/>
    <mergeCell ref="J5:L5"/>
    <mergeCell ref="J43:L43"/>
    <mergeCell ref="J59:L59"/>
    <mergeCell ref="J49:L49"/>
    <mergeCell ref="J50:L50"/>
    <mergeCell ref="J53:L53"/>
    <mergeCell ref="J54:L54"/>
    <mergeCell ref="J55:L55"/>
    <mergeCell ref="J51:L52"/>
    <mergeCell ref="B42:L42"/>
    <mergeCell ref="J56:L56"/>
    <mergeCell ref="J57:L57"/>
    <mergeCell ref="J58:L58"/>
    <mergeCell ref="J44:L44"/>
    <mergeCell ref="J45:L45"/>
    <mergeCell ref="J46:L46"/>
    <mergeCell ref="J47:L47"/>
    <mergeCell ref="J48:L48"/>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8"/>
  <sheetViews>
    <sheetView workbookViewId="0">
      <selection activeCell="A18" sqref="A18"/>
    </sheetView>
  </sheetViews>
  <sheetFormatPr defaultRowHeight="14.5" x14ac:dyDescent="0.35"/>
  <sheetData>
    <row r="2" spans="1:1" ht="15" thickBot="1" x14ac:dyDescent="0.4"/>
    <row r="3" spans="1:1" ht="44" thickBot="1" x14ac:dyDescent="0.4">
      <c r="A3" s="104" t="s">
        <v>61</v>
      </c>
    </row>
    <row r="4" spans="1:1" ht="15" thickBot="1" x14ac:dyDescent="0.4">
      <c r="A4" s="105">
        <v>54504</v>
      </c>
    </row>
    <row r="5" spans="1:1" ht="15" thickBot="1" x14ac:dyDescent="0.4">
      <c r="A5" s="106">
        <v>54504</v>
      </c>
    </row>
    <row r="6" spans="1:1" ht="15" thickBot="1" x14ac:dyDescent="0.4">
      <c r="A6" s="105">
        <v>54504</v>
      </c>
    </row>
    <row r="7" spans="1:1" ht="15" thickBot="1" x14ac:dyDescent="0.4">
      <c r="A7" s="106">
        <v>54504</v>
      </c>
    </row>
    <row r="8" spans="1:1" ht="15" thickBot="1" x14ac:dyDescent="0.4">
      <c r="A8" s="105">
        <v>109008</v>
      </c>
    </row>
    <row r="9" spans="1:1" ht="15" thickBot="1" x14ac:dyDescent="0.4">
      <c r="A9" s="106">
        <v>163512</v>
      </c>
    </row>
    <row r="10" spans="1:1" ht="15" thickBot="1" x14ac:dyDescent="0.4">
      <c r="A10" s="105">
        <v>54504</v>
      </c>
    </row>
    <row r="11" spans="1:1" ht="15" thickBot="1" x14ac:dyDescent="0.4">
      <c r="A11" s="106">
        <v>109008</v>
      </c>
    </row>
    <row r="12" spans="1:1" ht="15" thickBot="1" x14ac:dyDescent="0.4">
      <c r="A12" s="105">
        <v>163512</v>
      </c>
    </row>
    <row r="13" spans="1:1" ht="15" thickBot="1" x14ac:dyDescent="0.4">
      <c r="A13" s="106">
        <v>163512</v>
      </c>
    </row>
    <row r="14" spans="1:1" ht="15" thickBot="1" x14ac:dyDescent="0.4">
      <c r="A14" s="105">
        <v>163512</v>
      </c>
    </row>
    <row r="15" spans="1:1" ht="15" thickBot="1" x14ac:dyDescent="0.4">
      <c r="A15" s="106">
        <v>163512</v>
      </c>
    </row>
    <row r="16" spans="1:1" ht="15" thickBot="1" x14ac:dyDescent="0.4">
      <c r="A16" s="105">
        <v>163512</v>
      </c>
    </row>
    <row r="17" spans="1:1" ht="15" thickBot="1" x14ac:dyDescent="0.4">
      <c r="A17" s="106">
        <v>109008</v>
      </c>
    </row>
    <row r="18" spans="1:1" x14ac:dyDescent="0.35">
      <c r="A18" s="42">
        <f>SUM(A4:A17)</f>
        <v>1580616</v>
      </c>
    </row>
  </sheetData>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Health Canada - Santé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Sophia Rubimbwa</dc:creator>
  <cp:lastModifiedBy>Sophia Rubimbwa</cp:lastModifiedBy>
  <dcterms:created xsi:type="dcterms:W3CDTF">2021-01-25T17:19:14Z</dcterms:created>
  <dcterms:modified xsi:type="dcterms:W3CDTF">2021-02-02T18:14:31Z</dcterms:modified>
</cp:coreProperties>
</file>